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de Usuario\rbustamanter\Desktop\"/>
    </mc:Choice>
  </mc:AlternateContent>
  <bookViews>
    <workbookView xWindow="0" yWindow="0" windowWidth="15330" windowHeight="6780" tabRatio="720" xr2:uid="{00000000-000D-0000-FFFF-FFFF00000000}"/>
  </bookViews>
  <sheets>
    <sheet name="Anexo G (TEAP)" sheetId="55" r:id="rId1"/>
    <sheet name="Anexo F (CSA)" sheetId="8" r:id="rId2"/>
    <sheet name="Anexo H (DAP)" sheetId="53" r:id="rId3"/>
    <sheet name="Anexo I (CAT)" sheetId="6" r:id="rId4"/>
    <sheet name="Anexo J (AVH)" sheetId="54" r:id="rId5"/>
  </sheets>
  <externalReferences>
    <externalReference r:id="rId6"/>
    <externalReference r:id="rId7"/>
  </externalReferences>
  <definedNames>
    <definedName name="_xlnm._FilterDatabase" localSheetId="0" hidden="1">'Anexo G (TEAP)'!$B$12:$M$12</definedName>
  </definedNames>
  <calcPr calcId="171027"/>
</workbook>
</file>

<file path=xl/calcChain.xml><?xml version="1.0" encoding="utf-8"?>
<calcChain xmlns="http://schemas.openxmlformats.org/spreadsheetml/2006/main">
  <c r="C8" i="53" l="1"/>
  <c r="E117" i="55"/>
  <c r="G116" i="55"/>
  <c r="F116" i="55"/>
  <c r="F117" i="55" s="1"/>
  <c r="E116" i="55"/>
  <c r="D116" i="55"/>
  <c r="G115" i="55"/>
  <c r="G117" i="55" s="1"/>
  <c r="F115" i="55"/>
  <c r="E115" i="55"/>
  <c r="D115" i="55"/>
  <c r="D114" i="55"/>
  <c r="G113" i="55"/>
  <c r="F113" i="55"/>
  <c r="E113" i="55"/>
  <c r="E114" i="55" s="1"/>
  <c r="D113" i="55"/>
  <c r="H113" i="55" s="1"/>
  <c r="G112" i="55"/>
  <c r="G114" i="55" s="1"/>
  <c r="F112" i="55"/>
  <c r="F114" i="55" s="1"/>
  <c r="E112" i="55"/>
  <c r="D112" i="55"/>
  <c r="H112" i="55" s="1"/>
  <c r="H114" i="55" s="1"/>
  <c r="G111" i="55"/>
  <c r="G110" i="55"/>
  <c r="F110" i="55"/>
  <c r="E110" i="55"/>
  <c r="D110" i="55"/>
  <c r="D111" i="55" s="1"/>
  <c r="G109" i="55"/>
  <c r="F109" i="55"/>
  <c r="F111" i="55" s="1"/>
  <c r="E109" i="55"/>
  <c r="E111" i="55" s="1"/>
  <c r="D109" i="55"/>
  <c r="H109" i="55" s="1"/>
  <c r="F108" i="55"/>
  <c r="G107" i="55"/>
  <c r="G108" i="55" s="1"/>
  <c r="F107" i="55"/>
  <c r="E107" i="55"/>
  <c r="D107" i="55"/>
  <c r="G106" i="55"/>
  <c r="F106" i="55"/>
  <c r="E106" i="55"/>
  <c r="E108" i="55" s="1"/>
  <c r="D106" i="55"/>
  <c r="D108" i="55" s="1"/>
  <c r="G105" i="55"/>
  <c r="F105" i="55"/>
  <c r="E105" i="55"/>
  <c r="D105" i="55"/>
  <c r="H104" i="55"/>
  <c r="H103" i="55"/>
  <c r="H105" i="55" s="1"/>
  <c r="D102" i="55"/>
  <c r="G101" i="55"/>
  <c r="F101" i="55"/>
  <c r="E101" i="55"/>
  <c r="E102" i="55" s="1"/>
  <c r="D101" i="55"/>
  <c r="H101" i="55" s="1"/>
  <c r="G100" i="55"/>
  <c r="G102" i="55" s="1"/>
  <c r="F100" i="55"/>
  <c r="F102" i="55" s="1"/>
  <c r="E100" i="55"/>
  <c r="D100" i="55"/>
  <c r="H100" i="55" s="1"/>
  <c r="H102" i="55" s="1"/>
  <c r="G99" i="55"/>
  <c r="G98" i="55"/>
  <c r="F98" i="55"/>
  <c r="E98" i="55"/>
  <c r="D98" i="55"/>
  <c r="D99" i="55" s="1"/>
  <c r="G97" i="55"/>
  <c r="F97" i="55"/>
  <c r="F99" i="55" s="1"/>
  <c r="E97" i="55"/>
  <c r="E99" i="55" s="1"/>
  <c r="D97" i="55"/>
  <c r="H97" i="55" s="1"/>
  <c r="F96" i="55"/>
  <c r="G95" i="55"/>
  <c r="G96" i="55" s="1"/>
  <c r="F95" i="55"/>
  <c r="E95" i="55"/>
  <c r="D95" i="55"/>
  <c r="G94" i="55"/>
  <c r="F94" i="55"/>
  <c r="E94" i="55"/>
  <c r="E96" i="55" s="1"/>
  <c r="D94" i="55"/>
  <c r="D96" i="55" s="1"/>
  <c r="E93" i="55"/>
  <c r="G92" i="55"/>
  <c r="F92" i="55"/>
  <c r="F93" i="55" s="1"/>
  <c r="E92" i="55"/>
  <c r="D92" i="55"/>
  <c r="G91" i="55"/>
  <c r="G93" i="55" s="1"/>
  <c r="F91" i="55"/>
  <c r="E91" i="55"/>
  <c r="D91" i="55"/>
  <c r="D93" i="55" s="1"/>
  <c r="D90" i="55"/>
  <c r="G89" i="55"/>
  <c r="F89" i="55"/>
  <c r="E89" i="55"/>
  <c r="E90" i="55" s="1"/>
  <c r="D89" i="55"/>
  <c r="H89" i="55" s="1"/>
  <c r="G88" i="55"/>
  <c r="G90" i="55" s="1"/>
  <c r="F88" i="55"/>
  <c r="F90" i="55" s="1"/>
  <c r="E88" i="55"/>
  <c r="D88" i="55"/>
  <c r="H88" i="55" s="1"/>
  <c r="H90" i="55" s="1"/>
  <c r="G87" i="55"/>
  <c r="G86" i="55"/>
  <c r="F86" i="55"/>
  <c r="E86" i="55"/>
  <c r="D86" i="55"/>
  <c r="D87" i="55" s="1"/>
  <c r="G85" i="55"/>
  <c r="F85" i="55"/>
  <c r="F87" i="55" s="1"/>
  <c r="E85" i="55"/>
  <c r="E87" i="55" s="1"/>
  <c r="D85" i="55"/>
  <c r="F84" i="55"/>
  <c r="G83" i="55"/>
  <c r="G84" i="55" s="1"/>
  <c r="F83" i="55"/>
  <c r="E83" i="55"/>
  <c r="D83" i="55"/>
  <c r="G82" i="55"/>
  <c r="F82" i="55"/>
  <c r="E82" i="55"/>
  <c r="E84" i="55" s="1"/>
  <c r="D82" i="55"/>
  <c r="D84" i="55" s="1"/>
  <c r="E81" i="55"/>
  <c r="G80" i="55"/>
  <c r="F80" i="55"/>
  <c r="F81" i="55" s="1"/>
  <c r="E80" i="55"/>
  <c r="D80" i="55"/>
  <c r="H80" i="55" s="1"/>
  <c r="G79" i="55"/>
  <c r="G81" i="55" s="1"/>
  <c r="F79" i="55"/>
  <c r="D79" i="55"/>
  <c r="D81" i="55" s="1"/>
  <c r="H78" i="55"/>
  <c r="G78" i="55"/>
  <c r="F78" i="55"/>
  <c r="E78" i="55"/>
  <c r="D78" i="55"/>
  <c r="H77" i="55"/>
  <c r="H76" i="55"/>
  <c r="G75" i="55"/>
  <c r="G74" i="55"/>
  <c r="F74" i="55"/>
  <c r="E74" i="55"/>
  <c r="D74" i="55"/>
  <c r="D75" i="55" s="1"/>
  <c r="G73" i="55"/>
  <c r="F73" i="55"/>
  <c r="F75" i="55" s="1"/>
  <c r="E73" i="55"/>
  <c r="E75" i="55" s="1"/>
  <c r="D73" i="55"/>
  <c r="F72" i="55"/>
  <c r="G71" i="55"/>
  <c r="G72" i="55" s="1"/>
  <c r="F71" i="55"/>
  <c r="E71" i="55"/>
  <c r="D71" i="55"/>
  <c r="G70" i="55"/>
  <c r="F70" i="55"/>
  <c r="E70" i="55"/>
  <c r="E72" i="55" s="1"/>
  <c r="D70" i="55"/>
  <c r="D72" i="55" s="1"/>
  <c r="E69" i="55"/>
  <c r="G68" i="55"/>
  <c r="F68" i="55"/>
  <c r="F69" i="55" s="1"/>
  <c r="E68" i="55"/>
  <c r="D68" i="55"/>
  <c r="H68" i="55" s="1"/>
  <c r="G67" i="55"/>
  <c r="G69" i="55" s="1"/>
  <c r="F67" i="55"/>
  <c r="E67" i="55"/>
  <c r="D67" i="55"/>
  <c r="H67" i="55" s="1"/>
  <c r="H69" i="55" s="1"/>
  <c r="D66" i="55"/>
  <c r="G65" i="55"/>
  <c r="F65" i="55"/>
  <c r="E65" i="55"/>
  <c r="E66" i="55" s="1"/>
  <c r="D65" i="55"/>
  <c r="H65" i="55" s="1"/>
  <c r="G64" i="55"/>
  <c r="G66" i="55" s="1"/>
  <c r="F64" i="55"/>
  <c r="F66" i="55" s="1"/>
  <c r="E64" i="55"/>
  <c r="D64" i="55"/>
  <c r="G63" i="55"/>
  <c r="G62" i="55"/>
  <c r="F62" i="55"/>
  <c r="E62" i="55"/>
  <c r="D62" i="55"/>
  <c r="D63" i="55" s="1"/>
  <c r="G61" i="55"/>
  <c r="F61" i="55"/>
  <c r="F63" i="55" s="1"/>
  <c r="E61" i="55"/>
  <c r="E63" i="55" s="1"/>
  <c r="D61" i="55"/>
  <c r="H61" i="55" s="1"/>
  <c r="F60" i="55"/>
  <c r="G59" i="55"/>
  <c r="G60" i="55" s="1"/>
  <c r="F59" i="55"/>
  <c r="E59" i="55"/>
  <c r="D59" i="55"/>
  <c r="G58" i="55"/>
  <c r="F58" i="55"/>
  <c r="E58" i="55"/>
  <c r="E60" i="55" s="1"/>
  <c r="D58" i="55"/>
  <c r="D60" i="55" s="1"/>
  <c r="E57" i="55"/>
  <c r="G56" i="55"/>
  <c r="F56" i="55"/>
  <c r="F57" i="55" s="1"/>
  <c r="E56" i="55"/>
  <c r="D56" i="55"/>
  <c r="H56" i="55" s="1"/>
  <c r="G55" i="55"/>
  <c r="G57" i="55" s="1"/>
  <c r="F55" i="55"/>
  <c r="E55" i="55"/>
  <c r="D55" i="55"/>
  <c r="D57" i="55" s="1"/>
  <c r="H54" i="55"/>
  <c r="G54" i="55"/>
  <c r="F54" i="55"/>
  <c r="E54" i="55"/>
  <c r="D54" i="55"/>
  <c r="H53" i="55"/>
  <c r="H52" i="55"/>
  <c r="G51" i="55"/>
  <c r="G50" i="55"/>
  <c r="F50" i="55"/>
  <c r="E50" i="55"/>
  <c r="D50" i="55"/>
  <c r="D51" i="55" s="1"/>
  <c r="G49" i="55"/>
  <c r="F49" i="55"/>
  <c r="F51" i="55" s="1"/>
  <c r="E49" i="55"/>
  <c r="E51" i="55" s="1"/>
  <c r="D49" i="55"/>
  <c r="H49" i="55" s="1"/>
  <c r="F48" i="55"/>
  <c r="G47" i="55"/>
  <c r="G48" i="55" s="1"/>
  <c r="F47" i="55"/>
  <c r="E47" i="55"/>
  <c r="D47" i="55"/>
  <c r="G46" i="55"/>
  <c r="F46" i="55"/>
  <c r="E46" i="55"/>
  <c r="E48" i="55" s="1"/>
  <c r="D46" i="55"/>
  <c r="D48" i="55" s="1"/>
  <c r="E45" i="55"/>
  <c r="G44" i="55"/>
  <c r="F44" i="55"/>
  <c r="F45" i="55" s="1"/>
  <c r="E44" i="55"/>
  <c r="D44" i="55"/>
  <c r="H44" i="55" s="1"/>
  <c r="G43" i="55"/>
  <c r="G45" i="55" s="1"/>
  <c r="F43" i="55"/>
  <c r="E43" i="55"/>
  <c r="D43" i="55"/>
  <c r="D42" i="55"/>
  <c r="G41" i="55"/>
  <c r="F41" i="55"/>
  <c r="E41" i="55"/>
  <c r="E42" i="55" s="1"/>
  <c r="D41" i="55"/>
  <c r="G40" i="55"/>
  <c r="G42" i="55" s="1"/>
  <c r="F40" i="55"/>
  <c r="F42" i="55" s="1"/>
  <c r="E40" i="55"/>
  <c r="D40" i="55"/>
  <c r="G39" i="55"/>
  <c r="G38" i="55"/>
  <c r="F38" i="55"/>
  <c r="E38" i="55"/>
  <c r="D38" i="55"/>
  <c r="D39" i="55" s="1"/>
  <c r="G37" i="55"/>
  <c r="F37" i="55"/>
  <c r="F39" i="55" s="1"/>
  <c r="E37" i="55"/>
  <c r="E39" i="55" s="1"/>
  <c r="D37" i="55"/>
  <c r="H37" i="55" s="1"/>
  <c r="G36" i="55"/>
  <c r="F36" i="55"/>
  <c r="G35" i="55"/>
  <c r="F35" i="55"/>
  <c r="E35" i="55"/>
  <c r="D35" i="55"/>
  <c r="H35" i="55" s="1"/>
  <c r="G34" i="55"/>
  <c r="F34" i="55"/>
  <c r="E34" i="55"/>
  <c r="E36" i="55" s="1"/>
  <c r="D34" i="55"/>
  <c r="D36" i="55" s="1"/>
  <c r="F33" i="55"/>
  <c r="E33" i="55"/>
  <c r="G32" i="55"/>
  <c r="F32" i="55"/>
  <c r="E32" i="55"/>
  <c r="D32" i="55"/>
  <c r="G31" i="55"/>
  <c r="G33" i="55" s="1"/>
  <c r="F31" i="55"/>
  <c r="E31" i="55"/>
  <c r="D31" i="55"/>
  <c r="D33" i="55" s="1"/>
  <c r="D30" i="55"/>
  <c r="G29" i="55"/>
  <c r="F29" i="55"/>
  <c r="E29" i="55"/>
  <c r="E30" i="55" s="1"/>
  <c r="D29" i="55"/>
  <c r="G28" i="55"/>
  <c r="G30" i="55" s="1"/>
  <c r="F28" i="55"/>
  <c r="F30" i="55" s="1"/>
  <c r="E28" i="55"/>
  <c r="D28" i="55"/>
  <c r="G27" i="55"/>
  <c r="D27" i="55"/>
  <c r="G26" i="55"/>
  <c r="F26" i="55"/>
  <c r="E26" i="55"/>
  <c r="D26" i="55"/>
  <c r="H26" i="55" s="1"/>
  <c r="G25" i="55"/>
  <c r="F25" i="55"/>
  <c r="F27" i="55" s="1"/>
  <c r="E25" i="55"/>
  <c r="E27" i="55" s="1"/>
  <c r="D25" i="55"/>
  <c r="G24" i="55"/>
  <c r="F24" i="55"/>
  <c r="G23" i="55"/>
  <c r="F23" i="55"/>
  <c r="E23" i="55"/>
  <c r="D23" i="55"/>
  <c r="H23" i="55" s="1"/>
  <c r="G22" i="55"/>
  <c r="F22" i="55"/>
  <c r="E22" i="55"/>
  <c r="E24" i="55" s="1"/>
  <c r="D22" i="55"/>
  <c r="F21" i="55"/>
  <c r="E21" i="55"/>
  <c r="G20" i="55"/>
  <c r="G119" i="55" s="1"/>
  <c r="F20" i="55"/>
  <c r="E20" i="55"/>
  <c r="D20" i="55"/>
  <c r="G19" i="55"/>
  <c r="F19" i="55"/>
  <c r="E19" i="55"/>
  <c r="D19" i="55"/>
  <c r="D21" i="55" s="1"/>
  <c r="D18" i="55"/>
  <c r="G17" i="55"/>
  <c r="F17" i="55"/>
  <c r="E17" i="55"/>
  <c r="E18" i="55" s="1"/>
  <c r="D17" i="55"/>
  <c r="H17" i="55" s="1"/>
  <c r="G16" i="55"/>
  <c r="G18" i="55" s="1"/>
  <c r="F16" i="55"/>
  <c r="F18" i="55" s="1"/>
  <c r="E16" i="55"/>
  <c r="D16" i="55"/>
  <c r="G15" i="55"/>
  <c r="G14" i="55"/>
  <c r="F14" i="55"/>
  <c r="E14" i="55"/>
  <c r="D14" i="55"/>
  <c r="D15" i="55" s="1"/>
  <c r="G13" i="55"/>
  <c r="F13" i="55"/>
  <c r="E13" i="55"/>
  <c r="D13" i="55"/>
  <c r="H13" i="55" s="1"/>
  <c r="G118" i="55" l="1"/>
  <c r="G120" i="55" s="1"/>
  <c r="H19" i="55"/>
  <c r="H21" i="55" s="1"/>
  <c r="H62" i="55"/>
  <c r="H63" i="55" s="1"/>
  <c r="H106" i="55"/>
  <c r="H14" i="55"/>
  <c r="H107" i="55"/>
  <c r="E15" i="55"/>
  <c r="E118" i="55"/>
  <c r="E119" i="55"/>
  <c r="F118" i="55"/>
  <c r="F120" i="55" s="1"/>
  <c r="F15" i="55"/>
  <c r="F119" i="55"/>
  <c r="G21" i="55"/>
  <c r="D24" i="55"/>
  <c r="H22" i="55"/>
  <c r="H24" i="55" s="1"/>
  <c r="H25" i="55"/>
  <c r="H27" i="55" s="1"/>
  <c r="H28" i="55"/>
  <c r="H29" i="55"/>
  <c r="H32" i="55"/>
  <c r="H40" i="55"/>
  <c r="H41" i="55"/>
  <c r="H47" i="55"/>
  <c r="H59" i="55"/>
  <c r="H73" i="55"/>
  <c r="H74" i="55"/>
  <c r="H85" i="55"/>
  <c r="H87" i="55" s="1"/>
  <c r="H86" i="55"/>
  <c r="H92" i="55"/>
  <c r="D118" i="55"/>
  <c r="H51" i="55"/>
  <c r="H50" i="55"/>
  <c r="H94" i="55"/>
  <c r="D119" i="55"/>
  <c r="H16" i="55"/>
  <c r="H20" i="55"/>
  <c r="H34" i="55"/>
  <c r="H36" i="55" s="1"/>
  <c r="H38" i="55"/>
  <c r="H39" i="55" s="1"/>
  <c r="H43" i="55"/>
  <c r="H45" i="55" s="1"/>
  <c r="H70" i="55"/>
  <c r="H72" i="55" s="1"/>
  <c r="H82" i="55"/>
  <c r="H84" i="55" s="1"/>
  <c r="H95" i="55"/>
  <c r="H31" i="55"/>
  <c r="H33" i="55" s="1"/>
  <c r="H46" i="55"/>
  <c r="H58" i="55"/>
  <c r="H60" i="55" s="1"/>
  <c r="H64" i="55"/>
  <c r="H66" i="55" s="1"/>
  <c r="H71" i="55"/>
  <c r="H83" i="55"/>
  <c r="H98" i="55"/>
  <c r="H99" i="55" s="1"/>
  <c r="H110" i="55"/>
  <c r="H111" i="55" s="1"/>
  <c r="H115" i="55"/>
  <c r="H116" i="55"/>
  <c r="H55" i="55"/>
  <c r="H57" i="55" s="1"/>
  <c r="H79" i="55"/>
  <c r="H81" i="55" s="1"/>
  <c r="H91" i="55"/>
  <c r="H93" i="55" s="1"/>
  <c r="D45" i="55"/>
  <c r="D69" i="55"/>
  <c r="D117" i="55"/>
  <c r="D120" i="55" l="1"/>
  <c r="H30" i="55"/>
  <c r="H18" i="55"/>
  <c r="H118" i="55"/>
  <c r="H120" i="55" s="1"/>
  <c r="H108" i="55"/>
  <c r="H117" i="55"/>
  <c r="H96" i="55"/>
  <c r="H48" i="55"/>
  <c r="H75" i="55"/>
  <c r="H42" i="55"/>
  <c r="E120" i="55"/>
  <c r="H119" i="55"/>
  <c r="H15" i="55"/>
  <c r="E44" i="53" l="1"/>
  <c r="E42" i="53"/>
  <c r="E41" i="53"/>
  <c r="E39" i="53"/>
  <c r="E38" i="53"/>
  <c r="E37" i="53"/>
  <c r="E36" i="53"/>
  <c r="E35" i="53"/>
  <c r="E34" i="53"/>
  <c r="E33" i="53"/>
  <c r="E32" i="53"/>
  <c r="E31" i="53"/>
  <c r="E30" i="53"/>
  <c r="E29" i="53"/>
  <c r="E27" i="53"/>
  <c r="E26" i="53"/>
  <c r="E24" i="53"/>
  <c r="E23" i="53"/>
  <c r="E22" i="53"/>
  <c r="E20" i="53"/>
  <c r="E18" i="53"/>
  <c r="E17" i="53"/>
  <c r="E14" i="53"/>
  <c r="E45" i="53" l="1"/>
  <c r="E21" i="53"/>
  <c r="E25" i="53"/>
  <c r="E46" i="53"/>
  <c r="D49" i="53"/>
  <c r="E47" i="53"/>
  <c r="E15" i="53"/>
  <c r="E19" i="53"/>
  <c r="E43" i="53"/>
  <c r="E48" i="53"/>
  <c r="E16" i="53"/>
  <c r="E28" i="53"/>
  <c r="E40" i="53"/>
  <c r="C49" i="53"/>
  <c r="E49" i="53" s="1"/>
  <c r="D17" i="6" l="1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<sst xmlns="http://schemas.openxmlformats.org/spreadsheetml/2006/main" count="333" uniqueCount="126">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</sst>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6" fillId="4" borderId="1" xfId="0" applyFont="1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de%20Usuario/Msarsozaa/Desktop/TiemposOsiptel/4.%20Noviembre/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de%20Usuario/Msarsozaa/Desktop/TiemposOsiptel/4.%20Noviembre/1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 refreshError="1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TP_Arequipa</v>
          </cell>
          <cell r="B2">
            <v>1301</v>
          </cell>
          <cell r="C2">
            <v>603</v>
          </cell>
          <cell r="D2">
            <v>3448</v>
          </cell>
          <cell r="E2">
            <v>689</v>
          </cell>
        </row>
        <row r="3">
          <cell r="A3" t="str">
            <v>TP_Chiclayo</v>
          </cell>
          <cell r="B3">
            <v>978</v>
          </cell>
          <cell r="C3">
            <v>153</v>
          </cell>
          <cell r="D3">
            <v>3637</v>
          </cell>
          <cell r="E3">
            <v>216</v>
          </cell>
        </row>
        <row r="4">
          <cell r="A4" t="str">
            <v>TP_Chimbote</v>
          </cell>
          <cell r="B4">
            <v>1320</v>
          </cell>
          <cell r="C4">
            <v>260</v>
          </cell>
          <cell r="D4">
            <v>5383</v>
          </cell>
          <cell r="E4">
            <v>172</v>
          </cell>
        </row>
        <row r="5">
          <cell r="A5" t="str">
            <v>TP_Chincha</v>
          </cell>
          <cell r="B5">
            <v>399</v>
          </cell>
          <cell r="C5">
            <v>370</v>
          </cell>
          <cell r="D5">
            <v>3241</v>
          </cell>
          <cell r="E5">
            <v>222</v>
          </cell>
        </row>
        <row r="6">
          <cell r="A6" t="str">
            <v>TP_Cuzco</v>
          </cell>
          <cell r="B6">
            <v>1035</v>
          </cell>
          <cell r="C6">
            <v>57</v>
          </cell>
          <cell r="D6">
            <v>3249</v>
          </cell>
          <cell r="E6">
            <v>280</v>
          </cell>
        </row>
        <row r="7">
          <cell r="A7" t="str">
            <v>TP_Huacho</v>
          </cell>
          <cell r="B7">
            <v>429</v>
          </cell>
          <cell r="C7">
            <v>248</v>
          </cell>
          <cell r="D7">
            <v>1347</v>
          </cell>
          <cell r="E7">
            <v>139</v>
          </cell>
        </row>
        <row r="8">
          <cell r="A8" t="str">
            <v>TP_Huancayo</v>
          </cell>
          <cell r="B8">
            <v>486</v>
          </cell>
          <cell r="C8">
            <v>63</v>
          </cell>
          <cell r="D8">
            <v>4117</v>
          </cell>
          <cell r="E8">
            <v>255</v>
          </cell>
        </row>
        <row r="9">
          <cell r="A9" t="str">
            <v>TP_Ica</v>
          </cell>
          <cell r="B9">
            <v>620</v>
          </cell>
          <cell r="C9">
            <v>28</v>
          </cell>
          <cell r="D9">
            <v>3724</v>
          </cell>
          <cell r="E9">
            <v>68</v>
          </cell>
        </row>
        <row r="10">
          <cell r="A10" t="str">
            <v>TP_Ilo</v>
          </cell>
          <cell r="B10">
            <v>284</v>
          </cell>
          <cell r="C10">
            <v>8</v>
          </cell>
          <cell r="D10">
            <v>1797</v>
          </cell>
          <cell r="E10">
            <v>54</v>
          </cell>
        </row>
        <row r="11">
          <cell r="A11" t="str">
            <v>TP_Juliaca</v>
          </cell>
          <cell r="B11">
            <v>60</v>
          </cell>
          <cell r="C11">
            <v>81</v>
          </cell>
          <cell r="D11">
            <v>1659</v>
          </cell>
          <cell r="E11">
            <v>78</v>
          </cell>
        </row>
        <row r="12">
          <cell r="A12" t="str">
            <v>TP_Larco</v>
          </cell>
          <cell r="B12">
            <v>1812</v>
          </cell>
          <cell r="C12">
            <v>306</v>
          </cell>
          <cell r="D12">
            <v>3531</v>
          </cell>
          <cell r="E12">
            <v>286</v>
          </cell>
        </row>
        <row r="13">
          <cell r="A13" t="str">
            <v>TP_Cono Norte</v>
          </cell>
          <cell r="B13">
            <v>494</v>
          </cell>
          <cell r="C13">
            <v>201</v>
          </cell>
          <cell r="D13">
            <v>2198</v>
          </cell>
          <cell r="E13">
            <v>141</v>
          </cell>
        </row>
        <row r="14">
          <cell r="A14" t="str">
            <v>TP_NS Megaplaza</v>
          </cell>
          <cell r="B14">
            <v>3638</v>
          </cell>
          <cell r="C14">
            <v>2328</v>
          </cell>
          <cell r="D14">
            <v>12438</v>
          </cell>
          <cell r="E14">
            <v>1669</v>
          </cell>
        </row>
        <row r="15">
          <cell r="A15" t="str">
            <v>TP_Miraflores</v>
          </cell>
          <cell r="B15">
            <v>615</v>
          </cell>
          <cell r="C15">
            <v>107</v>
          </cell>
          <cell r="D15">
            <v>2459</v>
          </cell>
          <cell r="E15">
            <v>167</v>
          </cell>
        </row>
        <row r="16">
          <cell r="A16" t="str">
            <v>TP_Piura</v>
          </cell>
          <cell r="B16">
            <v>2071</v>
          </cell>
          <cell r="C16">
            <v>178</v>
          </cell>
          <cell r="D16">
            <v>4980</v>
          </cell>
          <cell r="E16">
            <v>277</v>
          </cell>
        </row>
        <row r="17">
          <cell r="A17" t="str">
            <v>TP_Plaza Republica</v>
          </cell>
          <cell r="B17">
            <v>714</v>
          </cell>
          <cell r="C17">
            <v>265</v>
          </cell>
          <cell r="D17">
            <v>3175</v>
          </cell>
          <cell r="E17">
            <v>466</v>
          </cell>
        </row>
        <row r="18">
          <cell r="A18" t="str">
            <v>TP_San Borja</v>
          </cell>
          <cell r="B18">
            <v>651</v>
          </cell>
          <cell r="C18">
            <v>223</v>
          </cell>
          <cell r="D18">
            <v>2204</v>
          </cell>
          <cell r="E18">
            <v>262</v>
          </cell>
        </row>
        <row r="19">
          <cell r="A19" t="str">
            <v>TP_San Miguel</v>
          </cell>
          <cell r="B19">
            <v>466</v>
          </cell>
          <cell r="C19">
            <v>93</v>
          </cell>
          <cell r="D19">
            <v>2911</v>
          </cell>
          <cell r="E19">
            <v>88</v>
          </cell>
        </row>
        <row r="20">
          <cell r="A20" t="str">
            <v>TP_Santa Anita</v>
          </cell>
          <cell r="B20">
            <v>532</v>
          </cell>
          <cell r="C20">
            <v>380</v>
          </cell>
          <cell r="D20">
            <v>2111</v>
          </cell>
          <cell r="E20">
            <v>247</v>
          </cell>
        </row>
        <row r="21">
          <cell r="A21" t="str">
            <v>TP_San Juan de Lurigancho</v>
          </cell>
          <cell r="B21">
            <v>703</v>
          </cell>
          <cell r="C21">
            <v>318</v>
          </cell>
          <cell r="D21">
            <v>3753</v>
          </cell>
          <cell r="E21">
            <v>201</v>
          </cell>
        </row>
        <row r="22">
          <cell r="A22" t="str">
            <v>TP_San Juan de Miraflores</v>
          </cell>
          <cell r="B22">
            <v>730</v>
          </cell>
          <cell r="C22">
            <v>539</v>
          </cell>
          <cell r="D22">
            <v>2599</v>
          </cell>
          <cell r="E22">
            <v>452</v>
          </cell>
        </row>
        <row r="23">
          <cell r="A23" t="str">
            <v>TP_Tacna</v>
          </cell>
          <cell r="B23">
            <v>1102</v>
          </cell>
          <cell r="C23">
            <v>88</v>
          </cell>
          <cell r="D23">
            <v>2963</v>
          </cell>
          <cell r="E23">
            <v>222</v>
          </cell>
        </row>
        <row r="24">
          <cell r="A24" t="str">
            <v>TP_Talara</v>
          </cell>
          <cell r="B24">
            <v>192</v>
          </cell>
          <cell r="C24">
            <v>18</v>
          </cell>
          <cell r="D24">
            <v>2181</v>
          </cell>
          <cell r="E24">
            <v>49</v>
          </cell>
        </row>
        <row r="25">
          <cell r="A25" t="str">
            <v>TP_Trujillo</v>
          </cell>
          <cell r="B25">
            <v>962</v>
          </cell>
          <cell r="C25">
            <v>697</v>
          </cell>
          <cell r="D25">
            <v>3377</v>
          </cell>
          <cell r="E25">
            <v>999</v>
          </cell>
        </row>
        <row r="26">
          <cell r="A26" t="str">
            <v>TP_Cercado de Lima</v>
          </cell>
          <cell r="B26">
            <v>2177</v>
          </cell>
          <cell r="C26">
            <v>1694</v>
          </cell>
          <cell r="D26">
            <v>8027</v>
          </cell>
          <cell r="E26">
            <v>2346</v>
          </cell>
        </row>
        <row r="27">
          <cell r="A27" t="str">
            <v>TP_Chorrillos</v>
          </cell>
          <cell r="B27">
            <v>746</v>
          </cell>
          <cell r="C27">
            <v>684</v>
          </cell>
          <cell r="D27">
            <v>4268</v>
          </cell>
          <cell r="E27">
            <v>558</v>
          </cell>
        </row>
        <row r="28">
          <cell r="A28" t="str">
            <v>TP_NS Jockey Plaza</v>
          </cell>
          <cell r="B28">
            <v>2677</v>
          </cell>
          <cell r="C28">
            <v>754</v>
          </cell>
          <cell r="D28">
            <v>6503</v>
          </cell>
          <cell r="E28">
            <v>649</v>
          </cell>
        </row>
        <row r="29">
          <cell r="A29" t="str">
            <v>TP_La Victoria</v>
          </cell>
          <cell r="B29">
            <v>125</v>
          </cell>
          <cell r="C29">
            <v>183</v>
          </cell>
          <cell r="D29">
            <v>3555</v>
          </cell>
          <cell r="E29">
            <v>294</v>
          </cell>
        </row>
        <row r="30">
          <cell r="A30" t="str">
            <v>TP_Minka2</v>
          </cell>
          <cell r="B30">
            <v>2967</v>
          </cell>
          <cell r="C30">
            <v>889</v>
          </cell>
          <cell r="D30">
            <v>8525</v>
          </cell>
          <cell r="E30">
            <v>781</v>
          </cell>
        </row>
        <row r="31">
          <cell r="A31" t="str">
            <v>TP_Open Angamos</v>
          </cell>
          <cell r="B31">
            <v>1329</v>
          </cell>
          <cell r="C31">
            <v>448</v>
          </cell>
          <cell r="D31">
            <v>5657</v>
          </cell>
          <cell r="E31">
            <v>401</v>
          </cell>
        </row>
        <row r="32">
          <cell r="A32" t="str">
            <v>TP_Paita</v>
          </cell>
          <cell r="B32">
            <v>287</v>
          </cell>
          <cell r="D32">
            <v>1003</v>
          </cell>
          <cell r="E32">
            <v>2</v>
          </cell>
        </row>
        <row r="33">
          <cell r="A33" t="str">
            <v>TP_Tumbes</v>
          </cell>
          <cell r="B33">
            <v>480</v>
          </cell>
          <cell r="C33">
            <v>51</v>
          </cell>
          <cell r="D33">
            <v>1851</v>
          </cell>
          <cell r="E33">
            <v>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 refreshError="1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1543</v>
          </cell>
          <cell r="C2">
            <v>635</v>
          </cell>
          <cell r="D2">
            <v>3730</v>
          </cell>
          <cell r="E2">
            <v>773</v>
          </cell>
          <cell r="F2">
            <v>6681</v>
          </cell>
        </row>
        <row r="3">
          <cell r="A3" t="str">
            <v>TP_Chiclayo</v>
          </cell>
          <cell r="B3">
            <v>992</v>
          </cell>
          <cell r="C3">
            <v>183</v>
          </cell>
          <cell r="D3">
            <v>4210</v>
          </cell>
          <cell r="E3">
            <v>263</v>
          </cell>
          <cell r="F3">
            <v>5648</v>
          </cell>
        </row>
        <row r="4">
          <cell r="A4" t="str">
            <v>TP_Chimbote</v>
          </cell>
          <cell r="B4">
            <v>1397</v>
          </cell>
          <cell r="C4">
            <v>300</v>
          </cell>
          <cell r="D4">
            <v>6364</v>
          </cell>
          <cell r="E4">
            <v>189</v>
          </cell>
          <cell r="F4">
            <v>8250</v>
          </cell>
        </row>
        <row r="5">
          <cell r="A5" t="str">
            <v>TP_Chincha</v>
          </cell>
          <cell r="B5">
            <v>402</v>
          </cell>
          <cell r="C5">
            <v>406</v>
          </cell>
          <cell r="D5">
            <v>3651</v>
          </cell>
          <cell r="E5">
            <v>244</v>
          </cell>
          <cell r="F5">
            <v>4703</v>
          </cell>
        </row>
        <row r="6">
          <cell r="A6" t="str">
            <v>TP_Cuzco</v>
          </cell>
          <cell r="B6">
            <v>1098</v>
          </cell>
          <cell r="C6">
            <v>59</v>
          </cell>
          <cell r="D6">
            <v>3485</v>
          </cell>
          <cell r="E6">
            <v>305</v>
          </cell>
          <cell r="F6">
            <v>4947</v>
          </cell>
        </row>
        <row r="7">
          <cell r="A7" t="str">
            <v>TP_Huacho</v>
          </cell>
          <cell r="B7">
            <v>441</v>
          </cell>
          <cell r="C7">
            <v>292</v>
          </cell>
          <cell r="D7">
            <v>1484</v>
          </cell>
          <cell r="E7">
            <v>165</v>
          </cell>
          <cell r="F7">
            <v>2382</v>
          </cell>
        </row>
        <row r="8">
          <cell r="A8" t="str">
            <v>TP_Huancayo</v>
          </cell>
          <cell r="B8">
            <v>495</v>
          </cell>
          <cell r="C8">
            <v>82</v>
          </cell>
          <cell r="D8">
            <v>5019</v>
          </cell>
          <cell r="E8">
            <v>349</v>
          </cell>
          <cell r="F8">
            <v>5945</v>
          </cell>
        </row>
        <row r="9">
          <cell r="A9" t="str">
            <v>TP_Ica</v>
          </cell>
          <cell r="B9">
            <v>627</v>
          </cell>
          <cell r="C9">
            <v>29</v>
          </cell>
          <cell r="D9">
            <v>3957</v>
          </cell>
          <cell r="E9">
            <v>74</v>
          </cell>
          <cell r="F9">
            <v>4687</v>
          </cell>
        </row>
        <row r="10">
          <cell r="A10" t="str">
            <v>TP_Ilo</v>
          </cell>
          <cell r="B10">
            <v>294</v>
          </cell>
          <cell r="C10">
            <v>8</v>
          </cell>
          <cell r="D10">
            <v>1856</v>
          </cell>
          <cell r="E10">
            <v>57</v>
          </cell>
          <cell r="F10">
            <v>2215</v>
          </cell>
        </row>
        <row r="11">
          <cell r="A11" t="str">
            <v>TP_Juliaca</v>
          </cell>
          <cell r="B11">
            <v>62</v>
          </cell>
          <cell r="C11">
            <v>84</v>
          </cell>
          <cell r="D11">
            <v>1807</v>
          </cell>
          <cell r="E11">
            <v>93</v>
          </cell>
          <cell r="F11">
            <v>2046</v>
          </cell>
        </row>
        <row r="12">
          <cell r="A12" t="str">
            <v>TP_Larco</v>
          </cell>
          <cell r="B12">
            <v>2040</v>
          </cell>
          <cell r="C12">
            <v>371</v>
          </cell>
          <cell r="D12">
            <v>4216</v>
          </cell>
          <cell r="E12">
            <v>367</v>
          </cell>
          <cell r="F12">
            <v>6994</v>
          </cell>
        </row>
        <row r="13">
          <cell r="A13" t="str">
            <v>TP_Cono Norte</v>
          </cell>
          <cell r="B13">
            <v>515</v>
          </cell>
          <cell r="C13">
            <v>264</v>
          </cell>
          <cell r="D13">
            <v>2575</v>
          </cell>
          <cell r="E13">
            <v>182</v>
          </cell>
          <cell r="F13">
            <v>3536</v>
          </cell>
        </row>
        <row r="14">
          <cell r="A14" t="str">
            <v>TP_NS Megaplaza</v>
          </cell>
          <cell r="B14">
            <v>3777</v>
          </cell>
          <cell r="C14">
            <v>2704</v>
          </cell>
          <cell r="D14">
            <v>14548</v>
          </cell>
          <cell r="E14">
            <v>2138</v>
          </cell>
          <cell r="F14">
            <v>23167</v>
          </cell>
        </row>
        <row r="15">
          <cell r="A15" t="str">
            <v>TP_Miraflores</v>
          </cell>
          <cell r="B15">
            <v>630</v>
          </cell>
          <cell r="C15">
            <v>123</v>
          </cell>
          <cell r="D15">
            <v>2627</v>
          </cell>
          <cell r="E15">
            <v>176</v>
          </cell>
          <cell r="F15">
            <v>3556</v>
          </cell>
        </row>
        <row r="16">
          <cell r="A16" t="str">
            <v>TP_Piura</v>
          </cell>
          <cell r="B16">
            <v>2140</v>
          </cell>
          <cell r="C16">
            <v>201</v>
          </cell>
          <cell r="D16">
            <v>5541</v>
          </cell>
          <cell r="E16">
            <v>315</v>
          </cell>
          <cell r="F16">
            <v>8197</v>
          </cell>
        </row>
        <row r="17">
          <cell r="A17" t="str">
            <v>TP_Plaza Republica</v>
          </cell>
          <cell r="B17">
            <v>744</v>
          </cell>
          <cell r="C17">
            <v>293</v>
          </cell>
          <cell r="D17">
            <v>3596</v>
          </cell>
          <cell r="E17">
            <v>538</v>
          </cell>
          <cell r="F17">
            <v>5171</v>
          </cell>
        </row>
        <row r="18">
          <cell r="A18" t="str">
            <v>TP_San Borja</v>
          </cell>
          <cell r="B18">
            <v>701</v>
          </cell>
          <cell r="C18">
            <v>284</v>
          </cell>
          <cell r="D18">
            <v>2775</v>
          </cell>
          <cell r="E18">
            <v>353</v>
          </cell>
          <cell r="F18">
            <v>4113</v>
          </cell>
        </row>
        <row r="19">
          <cell r="A19" t="str">
            <v>TP_San Miguel</v>
          </cell>
          <cell r="B19">
            <v>515</v>
          </cell>
          <cell r="C19">
            <v>127</v>
          </cell>
          <cell r="D19">
            <v>3927</v>
          </cell>
          <cell r="E19">
            <v>137</v>
          </cell>
          <cell r="F19">
            <v>4706</v>
          </cell>
        </row>
        <row r="20">
          <cell r="A20" t="str">
            <v>TP_Santa Anita</v>
          </cell>
          <cell r="B20">
            <v>540</v>
          </cell>
          <cell r="C20">
            <v>424</v>
          </cell>
          <cell r="D20">
            <v>2356</v>
          </cell>
          <cell r="E20">
            <v>281</v>
          </cell>
          <cell r="F20">
            <v>3601</v>
          </cell>
        </row>
        <row r="21">
          <cell r="A21" t="str">
            <v>TP_San Juan de Lurigancho</v>
          </cell>
          <cell r="B21">
            <v>741</v>
          </cell>
          <cell r="C21">
            <v>441</v>
          </cell>
          <cell r="D21">
            <v>5244</v>
          </cell>
          <cell r="E21">
            <v>299</v>
          </cell>
          <cell r="F21">
            <v>6725</v>
          </cell>
        </row>
        <row r="22">
          <cell r="A22" t="str">
            <v>TP_San Juan de Miraflores</v>
          </cell>
          <cell r="B22">
            <v>771</v>
          </cell>
          <cell r="C22">
            <v>636</v>
          </cell>
          <cell r="D22">
            <v>3161</v>
          </cell>
          <cell r="E22">
            <v>623</v>
          </cell>
          <cell r="F22">
            <v>5191</v>
          </cell>
        </row>
        <row r="23">
          <cell r="A23" t="str">
            <v>TP_Tacna</v>
          </cell>
          <cell r="B23">
            <v>1117</v>
          </cell>
          <cell r="C23">
            <v>93</v>
          </cell>
          <cell r="D23">
            <v>3086</v>
          </cell>
          <cell r="E23">
            <v>234</v>
          </cell>
          <cell r="F23">
            <v>4530</v>
          </cell>
        </row>
        <row r="24">
          <cell r="A24" t="str">
            <v>TP_Talara</v>
          </cell>
          <cell r="B24">
            <v>193</v>
          </cell>
          <cell r="C24">
            <v>20</v>
          </cell>
          <cell r="D24">
            <v>2228</v>
          </cell>
          <cell r="E24">
            <v>51</v>
          </cell>
          <cell r="F24">
            <v>2492</v>
          </cell>
        </row>
        <row r="25">
          <cell r="A25" t="str">
            <v>TP_Trujillo</v>
          </cell>
          <cell r="B25">
            <v>1024</v>
          </cell>
          <cell r="C25">
            <v>720</v>
          </cell>
          <cell r="D25">
            <v>3476</v>
          </cell>
          <cell r="E25">
            <v>1059</v>
          </cell>
          <cell r="F25">
            <v>6279</v>
          </cell>
        </row>
        <row r="26">
          <cell r="A26" t="str">
            <v>TP_Cercado de Lima</v>
          </cell>
          <cell r="B26">
            <v>2210</v>
          </cell>
          <cell r="C26">
            <v>1940</v>
          </cell>
          <cell r="D26">
            <v>8920</v>
          </cell>
          <cell r="E26">
            <v>2636</v>
          </cell>
          <cell r="F26">
            <v>15706</v>
          </cell>
        </row>
        <row r="27">
          <cell r="A27" t="str">
            <v>TP_Chorrillos</v>
          </cell>
          <cell r="B27">
            <v>787</v>
          </cell>
          <cell r="C27">
            <v>800</v>
          </cell>
          <cell r="D27">
            <v>4880</v>
          </cell>
          <cell r="E27">
            <v>656</v>
          </cell>
          <cell r="F27">
            <v>7123</v>
          </cell>
        </row>
        <row r="28">
          <cell r="A28" t="str">
            <v>TP_NS Jockey Plaza</v>
          </cell>
          <cell r="B28">
            <v>2746</v>
          </cell>
          <cell r="C28">
            <v>821</v>
          </cell>
          <cell r="D28">
            <v>7221</v>
          </cell>
          <cell r="E28">
            <v>700</v>
          </cell>
          <cell r="F28">
            <v>11488</v>
          </cell>
        </row>
        <row r="29">
          <cell r="A29" t="str">
            <v>TP_La Victoria</v>
          </cell>
          <cell r="B29">
            <v>126</v>
          </cell>
          <cell r="C29">
            <v>192</v>
          </cell>
          <cell r="D29">
            <v>3624</v>
          </cell>
          <cell r="E29">
            <v>303</v>
          </cell>
          <cell r="F29">
            <v>4245</v>
          </cell>
        </row>
        <row r="30">
          <cell r="A30" t="str">
            <v>TP_Minka2</v>
          </cell>
          <cell r="B30">
            <v>3017</v>
          </cell>
          <cell r="C30">
            <v>1001</v>
          </cell>
          <cell r="D30">
            <v>9254</v>
          </cell>
          <cell r="E30">
            <v>893</v>
          </cell>
          <cell r="F30">
            <v>14165</v>
          </cell>
        </row>
        <row r="31">
          <cell r="A31" t="str">
            <v>TP_Open Angamos</v>
          </cell>
          <cell r="B31">
            <v>1375</v>
          </cell>
          <cell r="C31">
            <v>514</v>
          </cell>
          <cell r="D31">
            <v>6365</v>
          </cell>
          <cell r="E31">
            <v>463</v>
          </cell>
          <cell r="F31">
            <v>8717</v>
          </cell>
        </row>
        <row r="32">
          <cell r="A32" t="str">
            <v>TP_Paita</v>
          </cell>
          <cell r="B32">
            <v>287</v>
          </cell>
          <cell r="C32">
            <v>0</v>
          </cell>
          <cell r="D32">
            <v>1021</v>
          </cell>
          <cell r="E32">
            <v>2</v>
          </cell>
          <cell r="F32">
            <v>1310</v>
          </cell>
        </row>
        <row r="33">
          <cell r="A33" t="str">
            <v>TP_Tumbes</v>
          </cell>
          <cell r="B33">
            <v>482</v>
          </cell>
          <cell r="C33">
            <v>51</v>
          </cell>
          <cell r="D33">
            <v>1875</v>
          </cell>
          <cell r="E33">
            <v>76</v>
          </cell>
          <cell r="F33">
            <v>2484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2353-DEFE-4A41-B335-FB3CCA0F7A4D}">
  <sheetPr>
    <tabColor rgb="FFFFFF00"/>
  </sheetPr>
  <dimension ref="B2:M120"/>
  <sheetViews>
    <sheetView showGridLines="0" tabSelected="1" zoomScale="85" zoomScaleNormal="85" workbookViewId="0">
      <selection activeCell="H5" sqref="H5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72" t="s">
        <v>29</v>
      </c>
      <c r="C2" s="72"/>
      <c r="D2" s="72"/>
      <c r="E2" s="72"/>
      <c r="F2" s="72"/>
      <c r="G2" s="72"/>
      <c r="H2" s="72"/>
      <c r="K2" s="66"/>
    </row>
    <row r="3" spans="2:13" x14ac:dyDescent="0.25">
      <c r="B3" s="73" t="s">
        <v>14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x14ac:dyDescent="0.25">
      <c r="B4" s="72" t="s">
        <v>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5">
        <v>2018</v>
      </c>
    </row>
    <row r="8" spans="2:13" x14ac:dyDescent="0.25">
      <c r="B8" t="s">
        <v>4</v>
      </c>
      <c r="C8" t="s">
        <v>125</v>
      </c>
    </row>
    <row r="9" spans="2:13" ht="15" customHeight="1" x14ac:dyDescent="0.25">
      <c r="B9" t="s">
        <v>6</v>
      </c>
      <c r="C9" s="74" t="s">
        <v>15</v>
      </c>
      <c r="D9" s="74"/>
      <c r="E9" s="74"/>
      <c r="F9" s="74"/>
      <c r="I9" s="2"/>
      <c r="J9" s="1"/>
      <c r="K9" s="1"/>
      <c r="L9" s="1"/>
    </row>
    <row r="10" spans="2:13" ht="15" customHeight="1" x14ac:dyDescent="0.25">
      <c r="B10" t="s">
        <v>5</v>
      </c>
      <c r="C10" s="68" t="s">
        <v>16</v>
      </c>
      <c r="D10" s="68"/>
      <c r="E10" s="68"/>
      <c r="F10" s="68"/>
      <c r="G10" s="5"/>
      <c r="I10" s="69"/>
      <c r="J10" s="69"/>
      <c r="K10" s="69"/>
      <c r="L10" s="69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0" t="s">
        <v>9</v>
      </c>
      <c r="C12" s="70"/>
      <c r="D12" s="67" t="s">
        <v>49</v>
      </c>
      <c r="E12" s="67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689</v>
      </c>
      <c r="E13" s="9">
        <f>+VLOOKUP($B13,[1]_2TOsiptel!$A:$D,3,0)</f>
        <v>603</v>
      </c>
      <c r="F13" s="9">
        <f>+VLOOKUP($B13,[1]_2TOsiptel!$A:$D,4,0)</f>
        <v>3448</v>
      </c>
      <c r="G13" s="9">
        <f>+VLOOKUP($B13,[1]_2TOsiptel!$A:$D,2,0)</f>
        <v>1301</v>
      </c>
      <c r="H13" s="10">
        <f>SUM(D13:G13)</f>
        <v>6041</v>
      </c>
    </row>
    <row r="14" spans="2:13" x14ac:dyDescent="0.25">
      <c r="B14" s="43"/>
      <c r="C14" s="8" t="s">
        <v>18</v>
      </c>
      <c r="D14" s="9">
        <f>+VLOOKUP($B13,[2]_1TOsiptel!$A:$F,5,0)</f>
        <v>773</v>
      </c>
      <c r="E14" s="9">
        <f>+VLOOKUP($B13,[2]_1TOsiptel!$A:$F,3,0)</f>
        <v>635</v>
      </c>
      <c r="F14" s="9">
        <f>+VLOOKUP($B13,[2]_1TOsiptel!$A:$F,4,0)</f>
        <v>3730</v>
      </c>
      <c r="G14" s="9">
        <f>+VLOOKUP($B13,[2]_1TOsiptel!$A:$F,2,0)</f>
        <v>1543</v>
      </c>
      <c r="H14" s="10">
        <f>SUM(D14:G14)</f>
        <v>6681</v>
      </c>
    </row>
    <row r="15" spans="2:13" x14ac:dyDescent="0.25">
      <c r="B15" s="44"/>
      <c r="C15" s="8" t="s">
        <v>19</v>
      </c>
      <c r="D15" s="11">
        <f>IFERROR((D13/D14),0)</f>
        <v>0.89133247089262613</v>
      </c>
      <c r="E15" s="11">
        <f>IFERROR((E13/E14),0)</f>
        <v>0.94960629921259843</v>
      </c>
      <c r="F15" s="11">
        <f>IFERROR((F13/F14),0)</f>
        <v>0.92439678284182303</v>
      </c>
      <c r="G15" s="11">
        <f>IFERROR((G13/G14),0)</f>
        <v>0.84316267012313673</v>
      </c>
      <c r="H15" s="11">
        <f>IFERROR((H13/H14),0)</f>
        <v>0.90420595719203711</v>
      </c>
    </row>
    <row r="16" spans="2:13" x14ac:dyDescent="0.25">
      <c r="B16" s="42" t="s">
        <v>54</v>
      </c>
      <c r="C16" s="8" t="s">
        <v>17</v>
      </c>
      <c r="D16" s="9">
        <f>+VLOOKUP($B16,[1]_2TOsiptel!$A:$E,5,0)</f>
        <v>2346</v>
      </c>
      <c r="E16" s="9">
        <f>+VLOOKUP($B16,[1]_2TOsiptel!$A:$D,3,0)</f>
        <v>1694</v>
      </c>
      <c r="F16" s="9">
        <f>+VLOOKUP($B16,[1]_2TOsiptel!$A:$D,4,0)</f>
        <v>8027</v>
      </c>
      <c r="G16" s="9">
        <f>+VLOOKUP($B16,[1]_2TOsiptel!$A:$D,2,0)</f>
        <v>2177</v>
      </c>
      <c r="H16" s="10">
        <f>SUM(D16:G16)</f>
        <v>14244</v>
      </c>
    </row>
    <row r="17" spans="2:8" x14ac:dyDescent="0.25">
      <c r="B17" s="43"/>
      <c r="C17" s="8" t="s">
        <v>18</v>
      </c>
      <c r="D17" s="9">
        <f>+VLOOKUP($B16,[2]_1TOsiptel!$A:$F,5,0)</f>
        <v>2636</v>
      </c>
      <c r="E17" s="9">
        <f>+VLOOKUP($B16,[2]_1TOsiptel!$A:$F,3,0)</f>
        <v>1940</v>
      </c>
      <c r="F17" s="9">
        <f>+VLOOKUP($B16,[2]_1TOsiptel!$A:$F,4,0)</f>
        <v>8920</v>
      </c>
      <c r="G17" s="9">
        <f>+VLOOKUP($B16,[2]_1TOsiptel!$A:$F,2,0)</f>
        <v>2210</v>
      </c>
      <c r="H17" s="10">
        <f>SUM(D17:G17)</f>
        <v>15706</v>
      </c>
    </row>
    <row r="18" spans="2:8" x14ac:dyDescent="0.25">
      <c r="B18" s="44"/>
      <c r="C18" s="8" t="s">
        <v>19</v>
      </c>
      <c r="D18" s="11">
        <f>IFERROR((D16/D17),0)</f>
        <v>0.88998482549317148</v>
      </c>
      <c r="E18" s="11">
        <f>IFERROR((E16/E17),0)</f>
        <v>0.8731958762886598</v>
      </c>
      <c r="F18" s="11">
        <f>IFERROR((F16/F17),0)</f>
        <v>0.89988789237668165</v>
      </c>
      <c r="G18" s="11">
        <f>IFERROR((G16/G17),0)</f>
        <v>0.98506787330316747</v>
      </c>
      <c r="H18" s="11">
        <f>IFERROR((H16/H17),0)</f>
        <v>0.90691455494715401</v>
      </c>
    </row>
    <row r="19" spans="2:8" x14ac:dyDescent="0.25">
      <c r="B19" s="42" t="s">
        <v>55</v>
      </c>
      <c r="C19" s="8" t="s">
        <v>17</v>
      </c>
      <c r="D19" s="9">
        <f>+VLOOKUP($B19,[1]_2TOsiptel!$A:$E,5,0)</f>
        <v>216</v>
      </c>
      <c r="E19" s="9">
        <f>+VLOOKUP($B19,[1]_2TOsiptel!$A:$D,3,0)</f>
        <v>153</v>
      </c>
      <c r="F19" s="9">
        <f>+VLOOKUP($B19,[1]_2TOsiptel!$A:$D,4,0)</f>
        <v>3637</v>
      </c>
      <c r="G19" s="9">
        <f>+VLOOKUP($B19,[1]_2TOsiptel!$A:$D,2,0)</f>
        <v>978</v>
      </c>
      <c r="H19" s="10">
        <f>SUM(D19:G19)</f>
        <v>4984</v>
      </c>
    </row>
    <row r="20" spans="2:8" x14ac:dyDescent="0.25">
      <c r="B20" s="43"/>
      <c r="C20" s="8" t="s">
        <v>18</v>
      </c>
      <c r="D20" s="9">
        <f>+VLOOKUP($B19,[2]_1TOsiptel!$A:$F,5,0)</f>
        <v>263</v>
      </c>
      <c r="E20" s="9">
        <f>+VLOOKUP($B19,[2]_1TOsiptel!$A:$F,3,0)</f>
        <v>183</v>
      </c>
      <c r="F20" s="9">
        <f>+VLOOKUP($B19,[2]_1TOsiptel!$A:$F,4,0)</f>
        <v>4210</v>
      </c>
      <c r="G20" s="9">
        <f>+VLOOKUP($B19,[2]_1TOsiptel!$A:$F,2,0)</f>
        <v>992</v>
      </c>
      <c r="H20" s="10">
        <f>SUM(D20:G20)</f>
        <v>5648</v>
      </c>
    </row>
    <row r="21" spans="2:8" x14ac:dyDescent="0.25">
      <c r="B21" s="44"/>
      <c r="C21" s="8" t="s">
        <v>19</v>
      </c>
      <c r="D21" s="11">
        <f>IFERROR((D19/D20),0)</f>
        <v>0.82129277566539927</v>
      </c>
      <c r="E21" s="11">
        <f t="shared" ref="E21:H21" si="0">IFERROR((E19/E20),0)</f>
        <v>0.83606557377049184</v>
      </c>
      <c r="F21" s="11">
        <f t="shared" si="0"/>
        <v>0.86389548693586693</v>
      </c>
      <c r="G21" s="11">
        <f t="shared" si="0"/>
        <v>0.98588709677419351</v>
      </c>
      <c r="H21" s="11">
        <f t="shared" si="0"/>
        <v>0.88243626062322944</v>
      </c>
    </row>
    <row r="22" spans="2:8" x14ac:dyDescent="0.25">
      <c r="B22" s="42" t="s">
        <v>56</v>
      </c>
      <c r="C22" s="8" t="s">
        <v>17</v>
      </c>
      <c r="D22" s="9">
        <f>+VLOOKUP($B22,[1]_2TOsiptel!$A:$E,5,0)</f>
        <v>172</v>
      </c>
      <c r="E22" s="9">
        <f>+VLOOKUP($B22,[1]_2TOsiptel!$A:$D,3,0)</f>
        <v>260</v>
      </c>
      <c r="F22" s="9">
        <f>+VLOOKUP($B22,[1]_2TOsiptel!$A:$D,4,0)</f>
        <v>5383</v>
      </c>
      <c r="G22" s="9">
        <f>+VLOOKUP($B22,[1]_2TOsiptel!$A:$D,2,0)</f>
        <v>1320</v>
      </c>
      <c r="H22" s="10">
        <f>SUM(D22:G22)</f>
        <v>7135</v>
      </c>
    </row>
    <row r="23" spans="2:8" x14ac:dyDescent="0.25">
      <c r="B23" s="43"/>
      <c r="C23" s="8" t="s">
        <v>18</v>
      </c>
      <c r="D23" s="9">
        <f>+VLOOKUP($B22,[2]_1TOsiptel!$A:$F,5,0)</f>
        <v>189</v>
      </c>
      <c r="E23" s="9">
        <f>+VLOOKUP($B22,[2]_1TOsiptel!$A:$F,3,0)</f>
        <v>300</v>
      </c>
      <c r="F23" s="9">
        <f>+VLOOKUP($B22,[2]_1TOsiptel!$A:$F,4,0)</f>
        <v>6364</v>
      </c>
      <c r="G23" s="9">
        <f>+VLOOKUP($B22,[2]_1TOsiptel!$A:$F,2,0)</f>
        <v>1397</v>
      </c>
      <c r="H23" s="10">
        <f>SUM(D23:G23)</f>
        <v>8250</v>
      </c>
    </row>
    <row r="24" spans="2:8" x14ac:dyDescent="0.25">
      <c r="B24" s="44"/>
      <c r="C24" s="8" t="s">
        <v>19</v>
      </c>
      <c r="D24" s="11">
        <f>IFERROR((D22/D23),0)</f>
        <v>0.91005291005291</v>
      </c>
      <c r="E24" s="11">
        <f t="shared" ref="E24:H24" si="1">IFERROR((E22/E23),0)</f>
        <v>0.8666666666666667</v>
      </c>
      <c r="F24" s="11">
        <f t="shared" si="1"/>
        <v>0.84585166561910752</v>
      </c>
      <c r="G24" s="11">
        <f t="shared" si="1"/>
        <v>0.94488188976377951</v>
      </c>
      <c r="H24" s="11">
        <f t="shared" si="1"/>
        <v>0.86484848484848487</v>
      </c>
    </row>
    <row r="25" spans="2:8" x14ac:dyDescent="0.25">
      <c r="B25" s="42" t="s">
        <v>57</v>
      </c>
      <c r="C25" s="8" t="s">
        <v>17</v>
      </c>
      <c r="D25" s="9">
        <f>+VLOOKUP($B25,[1]_2TOsiptel!$A:$E,5,0)</f>
        <v>222</v>
      </c>
      <c r="E25" s="9">
        <f>+VLOOKUP($B25,[1]_2TOsiptel!$A:$D,3,0)</f>
        <v>370</v>
      </c>
      <c r="F25" s="9">
        <f>+VLOOKUP($B25,[1]_2TOsiptel!$A:$D,4,0)</f>
        <v>3241</v>
      </c>
      <c r="G25" s="9">
        <f>+VLOOKUP($B25,[1]_2TOsiptel!$A:$D,2,0)</f>
        <v>399</v>
      </c>
      <c r="H25" s="10">
        <f>SUM(D25:G25)</f>
        <v>4232</v>
      </c>
    </row>
    <row r="26" spans="2:8" x14ac:dyDescent="0.25">
      <c r="B26" s="43"/>
      <c r="C26" s="8" t="s">
        <v>18</v>
      </c>
      <c r="D26" s="9">
        <f>+VLOOKUP($B25,[2]_1TOsiptel!$A:$F,5,0)</f>
        <v>244</v>
      </c>
      <c r="E26" s="9">
        <f>+VLOOKUP($B25,[2]_1TOsiptel!$A:$F,3,0)</f>
        <v>406</v>
      </c>
      <c r="F26" s="9">
        <f>+VLOOKUP($B25,[2]_1TOsiptel!$A:$F,4,0)</f>
        <v>3651</v>
      </c>
      <c r="G26" s="9">
        <f>+VLOOKUP($B25,[2]_1TOsiptel!$A:$F,2,0)</f>
        <v>402</v>
      </c>
      <c r="H26" s="10">
        <f>SUM(D26:G26)</f>
        <v>4703</v>
      </c>
    </row>
    <row r="27" spans="2:8" x14ac:dyDescent="0.25">
      <c r="B27" s="44"/>
      <c r="C27" s="8" t="s">
        <v>19</v>
      </c>
      <c r="D27" s="11">
        <f>IFERROR((D25/D26),0)</f>
        <v>0.9098360655737705</v>
      </c>
      <c r="E27" s="11">
        <f t="shared" ref="E27:G27" si="2">IFERROR((E25/E26),0)</f>
        <v>0.91133004926108374</v>
      </c>
      <c r="F27" s="11">
        <f t="shared" si="2"/>
        <v>0.88770199945220485</v>
      </c>
      <c r="G27" s="11">
        <f t="shared" si="2"/>
        <v>0.9925373134328358</v>
      </c>
      <c r="H27" s="11">
        <f>IFERROR((H25/H26),0)</f>
        <v>0.89985115883478628</v>
      </c>
    </row>
    <row r="28" spans="2:8" x14ac:dyDescent="0.25">
      <c r="B28" s="42" t="s">
        <v>58</v>
      </c>
      <c r="C28" s="8" t="s">
        <v>17</v>
      </c>
      <c r="D28" s="9">
        <f>+VLOOKUP($B28,[1]_2TOsiptel!$A:$E,5,0)</f>
        <v>558</v>
      </c>
      <c r="E28" s="9">
        <f>+VLOOKUP($B28,[1]_2TOsiptel!$A:$D,3,0)</f>
        <v>684</v>
      </c>
      <c r="F28" s="9">
        <f>+VLOOKUP($B28,[1]_2TOsiptel!$A:$D,4,0)</f>
        <v>4268</v>
      </c>
      <c r="G28" s="9">
        <f>+VLOOKUP($B28,[1]_2TOsiptel!$A:$D,2,0)</f>
        <v>746</v>
      </c>
      <c r="H28" s="10">
        <f>SUM(D28:G28)</f>
        <v>6256</v>
      </c>
    </row>
    <row r="29" spans="2:8" x14ac:dyDescent="0.25">
      <c r="B29" s="43"/>
      <c r="C29" s="8" t="s">
        <v>18</v>
      </c>
      <c r="D29" s="9">
        <f>+VLOOKUP($B28,[2]_1TOsiptel!$A:$F,5,0)</f>
        <v>656</v>
      </c>
      <c r="E29" s="9">
        <f>+VLOOKUP($B28,[2]_1TOsiptel!$A:$F,3,0)</f>
        <v>800</v>
      </c>
      <c r="F29" s="9">
        <f>+VLOOKUP($B28,[2]_1TOsiptel!$A:$F,4,0)</f>
        <v>4880</v>
      </c>
      <c r="G29" s="9">
        <f>+VLOOKUP($B28,[2]_1TOsiptel!$A:$F,2,0)</f>
        <v>787</v>
      </c>
      <c r="H29" s="10">
        <f>SUM(D29:G29)</f>
        <v>7123</v>
      </c>
    </row>
    <row r="30" spans="2:8" x14ac:dyDescent="0.25">
      <c r="B30" s="44"/>
      <c r="C30" s="8" t="s">
        <v>19</v>
      </c>
      <c r="D30" s="11">
        <f>IFERROR((D28/D29),0)</f>
        <v>0.85060975609756095</v>
      </c>
      <c r="E30" s="11">
        <f t="shared" ref="E30:H30" si="3">IFERROR((E28/E29),0)</f>
        <v>0.85499999999999998</v>
      </c>
      <c r="F30" s="11">
        <f t="shared" si="3"/>
        <v>0.87459016393442623</v>
      </c>
      <c r="G30" s="11">
        <f t="shared" si="3"/>
        <v>0.94790343074968231</v>
      </c>
      <c r="H30" s="11">
        <f t="shared" si="3"/>
        <v>0.87828162291169454</v>
      </c>
    </row>
    <row r="31" spans="2:8" x14ac:dyDescent="0.25">
      <c r="B31" s="42" t="s">
        <v>59</v>
      </c>
      <c r="C31" s="8" t="s">
        <v>17</v>
      </c>
      <c r="D31" s="9">
        <f>+VLOOKUP($B31,[1]_2TOsiptel!$A:$E,5,0)</f>
        <v>141</v>
      </c>
      <c r="E31" s="9">
        <f>+VLOOKUP($B31,[1]_2TOsiptel!$A:$D,3,0)</f>
        <v>201</v>
      </c>
      <c r="F31" s="9">
        <f>+VLOOKUP($B31,[1]_2TOsiptel!$A:$D,4,0)</f>
        <v>2198</v>
      </c>
      <c r="G31" s="9">
        <f>+VLOOKUP($B31,[1]_2TOsiptel!$A:$D,2,0)</f>
        <v>494</v>
      </c>
      <c r="H31" s="10">
        <f>SUM(D31:G31)</f>
        <v>3034</v>
      </c>
    </row>
    <row r="32" spans="2:8" x14ac:dyDescent="0.25">
      <c r="B32" s="43"/>
      <c r="C32" s="8" t="s">
        <v>18</v>
      </c>
      <c r="D32" s="9">
        <f>+VLOOKUP($B31,[2]_1TOsiptel!$A:$F,5,0)</f>
        <v>182</v>
      </c>
      <c r="E32" s="9">
        <f>+VLOOKUP($B31,[2]_1TOsiptel!$A:$F,3,0)</f>
        <v>264</v>
      </c>
      <c r="F32" s="9">
        <f>+VLOOKUP($B31,[2]_1TOsiptel!$A:$F,4,0)</f>
        <v>2575</v>
      </c>
      <c r="G32" s="9">
        <f>+VLOOKUP($B31,[2]_1TOsiptel!$A:$F,2,0)</f>
        <v>515</v>
      </c>
      <c r="H32" s="10">
        <f>SUM(D32:G32)</f>
        <v>3536</v>
      </c>
    </row>
    <row r="33" spans="2:8" x14ac:dyDescent="0.25">
      <c r="B33" s="44"/>
      <c r="C33" s="8" t="s">
        <v>19</v>
      </c>
      <c r="D33" s="11">
        <f>IFERROR((D31/D32),0)</f>
        <v>0.77472527472527475</v>
      </c>
      <c r="E33" s="11">
        <f t="shared" ref="E33:H33" si="4">IFERROR((E31/E32),0)</f>
        <v>0.76136363636363635</v>
      </c>
      <c r="F33" s="11">
        <f t="shared" si="4"/>
        <v>0.85359223300970877</v>
      </c>
      <c r="G33" s="11">
        <f t="shared" si="4"/>
        <v>0.95922330097087383</v>
      </c>
      <c r="H33" s="11">
        <f t="shared" si="4"/>
        <v>0.85803167420814475</v>
      </c>
    </row>
    <row r="34" spans="2:8" x14ac:dyDescent="0.25">
      <c r="B34" s="42" t="s">
        <v>60</v>
      </c>
      <c r="C34" s="8" t="s">
        <v>17</v>
      </c>
      <c r="D34" s="9">
        <f>+VLOOKUP($B34,[1]_2TOsiptel!$A:$E,5,0)</f>
        <v>280</v>
      </c>
      <c r="E34" s="9">
        <f>+VLOOKUP($B34,[1]_2TOsiptel!$A:$D,3,0)</f>
        <v>57</v>
      </c>
      <c r="F34" s="9">
        <f>+VLOOKUP($B34,[1]_2TOsiptel!$A:$D,4,0)</f>
        <v>3249</v>
      </c>
      <c r="G34" s="9">
        <f>+VLOOKUP($B34,[1]_2TOsiptel!$A:$D,2,0)</f>
        <v>1035</v>
      </c>
      <c r="H34" s="10">
        <f>SUM(D34:G34)</f>
        <v>4621</v>
      </c>
    </row>
    <row r="35" spans="2:8" x14ac:dyDescent="0.25">
      <c r="B35" s="43"/>
      <c r="C35" s="8" t="s">
        <v>18</v>
      </c>
      <c r="D35" s="9">
        <f>+VLOOKUP($B34,[2]_1TOsiptel!$A:$F,5,0)</f>
        <v>305</v>
      </c>
      <c r="E35" s="9">
        <f>+VLOOKUP($B34,[2]_1TOsiptel!$A:$F,3,0)</f>
        <v>59</v>
      </c>
      <c r="F35" s="9">
        <f>+VLOOKUP($B34,[2]_1TOsiptel!$A:$F,4,0)</f>
        <v>3485</v>
      </c>
      <c r="G35" s="9">
        <f>+VLOOKUP($B34,[2]_1TOsiptel!$A:$F,2,0)</f>
        <v>1098</v>
      </c>
      <c r="H35" s="10">
        <f>SUM(D35:G35)</f>
        <v>4947</v>
      </c>
    </row>
    <row r="36" spans="2:8" x14ac:dyDescent="0.25">
      <c r="B36" s="44"/>
      <c r="C36" s="8" t="s">
        <v>19</v>
      </c>
      <c r="D36" s="11">
        <f>IFERROR((D34/D35),0)</f>
        <v>0.91803278688524592</v>
      </c>
      <c r="E36" s="11">
        <f t="shared" ref="E36:H36" si="5">IFERROR((E34/E35),0)</f>
        <v>0.96610169491525422</v>
      </c>
      <c r="F36" s="11">
        <f t="shared" si="5"/>
        <v>0.9322812051649928</v>
      </c>
      <c r="G36" s="11">
        <f t="shared" si="5"/>
        <v>0.94262295081967218</v>
      </c>
      <c r="H36" s="11">
        <f t="shared" si="5"/>
        <v>0.93410147564180313</v>
      </c>
    </row>
    <row r="37" spans="2:8" x14ac:dyDescent="0.25">
      <c r="B37" s="42" t="s">
        <v>61</v>
      </c>
      <c r="C37" s="8" t="s">
        <v>17</v>
      </c>
      <c r="D37" s="9">
        <f>+VLOOKUP($B37,[1]_2TOsiptel!$A:$E,5,0)</f>
        <v>139</v>
      </c>
      <c r="E37" s="9">
        <f>+VLOOKUP($B37,[1]_2TOsiptel!$A:$D,3,0)</f>
        <v>248</v>
      </c>
      <c r="F37" s="9">
        <f>+VLOOKUP($B37,[1]_2TOsiptel!$A:$D,4,0)</f>
        <v>1347</v>
      </c>
      <c r="G37" s="9">
        <f>+VLOOKUP($B37,[1]_2TOsiptel!$A:$D,2,0)</f>
        <v>429</v>
      </c>
      <c r="H37" s="10">
        <f>SUM(D37:G37)</f>
        <v>2163</v>
      </c>
    </row>
    <row r="38" spans="2:8" x14ac:dyDescent="0.25">
      <c r="B38" s="43"/>
      <c r="C38" s="8" t="s">
        <v>18</v>
      </c>
      <c r="D38" s="9">
        <f>+VLOOKUP($B37,[2]_1TOsiptel!$A:$F,5,0)</f>
        <v>165</v>
      </c>
      <c r="E38" s="9">
        <f>+VLOOKUP($B37,[2]_1TOsiptel!$A:$F,3,0)</f>
        <v>292</v>
      </c>
      <c r="F38" s="9">
        <f>+VLOOKUP($B37,[2]_1TOsiptel!$A:$F,4,0)</f>
        <v>1484</v>
      </c>
      <c r="G38" s="9">
        <f>+VLOOKUP($B37,[2]_1TOsiptel!$A:$F,2,0)</f>
        <v>441</v>
      </c>
      <c r="H38" s="10">
        <f>SUM(D38:G38)</f>
        <v>2382</v>
      </c>
    </row>
    <row r="39" spans="2:8" x14ac:dyDescent="0.25">
      <c r="B39" s="44"/>
      <c r="C39" s="8" t="s">
        <v>19</v>
      </c>
      <c r="D39" s="11">
        <f>IFERROR((D37/D38),0)</f>
        <v>0.84242424242424241</v>
      </c>
      <c r="E39" s="11">
        <f t="shared" ref="E39:H39" si="6">IFERROR((E37/E38),0)</f>
        <v>0.84931506849315064</v>
      </c>
      <c r="F39" s="11">
        <f t="shared" si="6"/>
        <v>0.90768194070080865</v>
      </c>
      <c r="G39" s="11">
        <f t="shared" si="6"/>
        <v>0.97278911564625847</v>
      </c>
      <c r="H39" s="11">
        <f t="shared" si="6"/>
        <v>0.90806045340050379</v>
      </c>
    </row>
    <row r="40" spans="2:8" x14ac:dyDescent="0.25">
      <c r="B40" s="42" t="s">
        <v>62</v>
      </c>
      <c r="C40" s="8" t="s">
        <v>17</v>
      </c>
      <c r="D40" s="9">
        <f>+VLOOKUP($B40,[1]_2TOsiptel!$A:$E,5,0)</f>
        <v>255</v>
      </c>
      <c r="E40" s="9">
        <f>+VLOOKUP($B40,[1]_2TOsiptel!$A:$D,3,0)</f>
        <v>63</v>
      </c>
      <c r="F40" s="9">
        <f>+VLOOKUP($B40,[1]_2TOsiptel!$A:$D,4,0)</f>
        <v>4117</v>
      </c>
      <c r="G40" s="9">
        <f>+VLOOKUP($B40,[1]_2TOsiptel!$A:$D,2,0)</f>
        <v>486</v>
      </c>
      <c r="H40" s="10">
        <f>SUM(D40:G40)</f>
        <v>4921</v>
      </c>
    </row>
    <row r="41" spans="2:8" x14ac:dyDescent="0.25">
      <c r="B41" s="43"/>
      <c r="C41" s="8" t="s">
        <v>18</v>
      </c>
      <c r="D41" s="9">
        <f>+VLOOKUP($B40,[2]_1TOsiptel!$A:$F,5,0)</f>
        <v>349</v>
      </c>
      <c r="E41" s="9">
        <f>+VLOOKUP($B40,[2]_1TOsiptel!$A:$F,3,0)</f>
        <v>82</v>
      </c>
      <c r="F41" s="9">
        <f>+VLOOKUP($B40,[2]_1TOsiptel!$A:$F,4,0)</f>
        <v>5019</v>
      </c>
      <c r="G41" s="9">
        <f>+VLOOKUP($B40,[2]_1TOsiptel!$A:$F,2,0)</f>
        <v>495</v>
      </c>
      <c r="H41" s="10">
        <f>SUM(D41:G41)</f>
        <v>5945</v>
      </c>
    </row>
    <row r="42" spans="2:8" x14ac:dyDescent="0.25">
      <c r="B42" s="44"/>
      <c r="C42" s="8" t="s">
        <v>19</v>
      </c>
      <c r="D42" s="11">
        <f>IFERROR((D40/D41),0)</f>
        <v>0.7306590257879656</v>
      </c>
      <c r="E42" s="11">
        <f t="shared" ref="E42:H42" si="7">IFERROR((E40/E41),0)</f>
        <v>0.76829268292682928</v>
      </c>
      <c r="F42" s="11">
        <f t="shared" si="7"/>
        <v>0.82028292488543531</v>
      </c>
      <c r="G42" s="11">
        <f t="shared" si="7"/>
        <v>0.98181818181818181</v>
      </c>
      <c r="H42" s="11">
        <f t="shared" si="7"/>
        <v>0.82775441547518924</v>
      </c>
    </row>
    <row r="43" spans="2:8" x14ac:dyDescent="0.25">
      <c r="B43" s="42" t="s">
        <v>63</v>
      </c>
      <c r="C43" s="8" t="s">
        <v>17</v>
      </c>
      <c r="D43" s="9">
        <f>+VLOOKUP($B43,[1]_2TOsiptel!$A:$E,5,0)</f>
        <v>68</v>
      </c>
      <c r="E43" s="9">
        <f>+VLOOKUP($B43,[1]_2TOsiptel!$A:$D,3,0)</f>
        <v>28</v>
      </c>
      <c r="F43" s="9">
        <f>+VLOOKUP($B43,[1]_2TOsiptel!$A:$D,4,0)</f>
        <v>3724</v>
      </c>
      <c r="G43" s="9">
        <f>+VLOOKUP($B43,[1]_2TOsiptel!$A:$D,2,0)</f>
        <v>620</v>
      </c>
      <c r="H43" s="10">
        <f>SUM(D43:G43)</f>
        <v>4440</v>
      </c>
    </row>
    <row r="44" spans="2:8" x14ac:dyDescent="0.25">
      <c r="B44" s="43"/>
      <c r="C44" s="8" t="s">
        <v>18</v>
      </c>
      <c r="D44" s="9">
        <f>+VLOOKUP($B43,[2]_1TOsiptel!$A:$F,5,0)</f>
        <v>74</v>
      </c>
      <c r="E44" s="9">
        <f>+VLOOKUP($B43,[2]_1TOsiptel!$A:$F,3,0)</f>
        <v>29</v>
      </c>
      <c r="F44" s="9">
        <f>+VLOOKUP($B43,[2]_1TOsiptel!$A:$F,4,0)</f>
        <v>3957</v>
      </c>
      <c r="G44" s="9">
        <f>+VLOOKUP($B43,[2]_1TOsiptel!$A:$F,2,0)</f>
        <v>627</v>
      </c>
      <c r="H44" s="10">
        <f>SUM(D44:G44)</f>
        <v>4687</v>
      </c>
    </row>
    <row r="45" spans="2:8" x14ac:dyDescent="0.25">
      <c r="B45" s="44"/>
      <c r="C45" s="8" t="s">
        <v>19</v>
      </c>
      <c r="D45" s="11">
        <f>IFERROR((D43/D44),0)</f>
        <v>0.91891891891891897</v>
      </c>
      <c r="E45" s="11">
        <f t="shared" ref="E45:H45" si="8">IFERROR((E43/E44),0)</f>
        <v>0.96551724137931039</v>
      </c>
      <c r="F45" s="11">
        <f t="shared" si="8"/>
        <v>0.94111700783421781</v>
      </c>
      <c r="G45" s="11">
        <f t="shared" si="8"/>
        <v>0.98883572567783096</v>
      </c>
      <c r="H45" s="11">
        <f t="shared" si="8"/>
        <v>0.9473010454448475</v>
      </c>
    </row>
    <row r="46" spans="2:8" x14ac:dyDescent="0.25">
      <c r="B46" s="42" t="s">
        <v>64</v>
      </c>
      <c r="C46" s="8" t="s">
        <v>17</v>
      </c>
      <c r="D46" s="9">
        <f>+VLOOKUP($B46,[1]_2TOsiptel!$A:$E,5,0)</f>
        <v>54</v>
      </c>
      <c r="E46" s="9">
        <f>+VLOOKUP($B46,[1]_2TOsiptel!$A:$D,3,0)</f>
        <v>8</v>
      </c>
      <c r="F46" s="9">
        <f>+VLOOKUP($B46,[1]_2TOsiptel!$A:$D,4,0)</f>
        <v>1797</v>
      </c>
      <c r="G46" s="9">
        <f>+VLOOKUP($B46,[1]_2TOsiptel!$A:$D,2,0)</f>
        <v>284</v>
      </c>
      <c r="H46" s="10">
        <f>SUM(D46:G46)</f>
        <v>2143</v>
      </c>
    </row>
    <row r="47" spans="2:8" x14ac:dyDescent="0.25">
      <c r="B47" s="43"/>
      <c r="C47" s="8" t="s">
        <v>18</v>
      </c>
      <c r="D47" s="9">
        <f>+VLOOKUP($B46,[2]_1TOsiptel!$A:$F,5,0)</f>
        <v>57</v>
      </c>
      <c r="E47" s="9">
        <f>+VLOOKUP($B46,[2]_1TOsiptel!$A:$F,3,0)</f>
        <v>8</v>
      </c>
      <c r="F47" s="9">
        <f>+VLOOKUP($B46,[2]_1TOsiptel!$A:$F,4,0)</f>
        <v>1856</v>
      </c>
      <c r="G47" s="9">
        <f>+VLOOKUP($B46,[2]_1TOsiptel!$A:$F,2,0)</f>
        <v>294</v>
      </c>
      <c r="H47" s="10">
        <f>SUM(D47:G47)</f>
        <v>2215</v>
      </c>
    </row>
    <row r="48" spans="2:8" x14ac:dyDescent="0.25">
      <c r="B48" s="44"/>
      <c r="C48" s="8" t="s">
        <v>19</v>
      </c>
      <c r="D48" s="11">
        <f>IFERROR((D46/D47),0)</f>
        <v>0.94736842105263153</v>
      </c>
      <c r="E48" s="11">
        <f t="shared" ref="E48:H48" si="9">IFERROR((E46/E47),0)</f>
        <v>1</v>
      </c>
      <c r="F48" s="11">
        <f t="shared" si="9"/>
        <v>0.96821120689655171</v>
      </c>
      <c r="G48" s="11">
        <f t="shared" si="9"/>
        <v>0.96598639455782309</v>
      </c>
      <c r="H48" s="11">
        <f t="shared" si="9"/>
        <v>0.96749435665914219</v>
      </c>
    </row>
    <row r="49" spans="2:8" x14ac:dyDescent="0.25">
      <c r="B49" s="42" t="s">
        <v>65</v>
      </c>
      <c r="C49" s="8" t="s">
        <v>17</v>
      </c>
      <c r="D49" s="9">
        <f>+VLOOKUP($B49,[1]_2TOsiptel!$A:$E,5,0)</f>
        <v>78</v>
      </c>
      <c r="E49" s="9">
        <f>+VLOOKUP($B49,[1]_2TOsiptel!$A:$D,3,0)</f>
        <v>81</v>
      </c>
      <c r="F49" s="9">
        <f>+VLOOKUP($B49,[1]_2TOsiptel!$A:$D,4,0)</f>
        <v>1659</v>
      </c>
      <c r="G49" s="9">
        <f>+VLOOKUP($B49,[1]_2TOsiptel!$A:$D,2,0)</f>
        <v>60</v>
      </c>
      <c r="H49" s="10">
        <f>SUM(D49:G49)</f>
        <v>1878</v>
      </c>
    </row>
    <row r="50" spans="2:8" x14ac:dyDescent="0.25">
      <c r="B50" s="43"/>
      <c r="C50" s="8" t="s">
        <v>18</v>
      </c>
      <c r="D50" s="9">
        <f>+VLOOKUP($B49,[2]_1TOsiptel!$A:$F,5,0)</f>
        <v>93</v>
      </c>
      <c r="E50" s="9">
        <f>+VLOOKUP($B49,[2]_1TOsiptel!$A:$F,3,0)</f>
        <v>84</v>
      </c>
      <c r="F50" s="9">
        <f>+VLOOKUP($B49,[2]_1TOsiptel!$A:$F,4,0)</f>
        <v>1807</v>
      </c>
      <c r="G50" s="9">
        <f>+VLOOKUP($B49,[2]_1TOsiptel!$A:$F,2,0)</f>
        <v>62</v>
      </c>
      <c r="H50" s="10">
        <f>SUM(D50:G50)</f>
        <v>2046</v>
      </c>
    </row>
    <row r="51" spans="2:8" x14ac:dyDescent="0.25">
      <c r="B51" s="44"/>
      <c r="C51" s="8" t="s">
        <v>19</v>
      </c>
      <c r="D51" s="11">
        <f>IFERROR((D49/D50),0)</f>
        <v>0.83870967741935487</v>
      </c>
      <c r="E51" s="11">
        <f t="shared" ref="E51:H51" si="10">IFERROR((E49/E50),0)</f>
        <v>0.9642857142857143</v>
      </c>
      <c r="F51" s="11">
        <f t="shared" si="10"/>
        <v>0.91809629219701161</v>
      </c>
      <c r="G51" s="11">
        <f t="shared" si="10"/>
        <v>0.967741935483871</v>
      </c>
      <c r="H51" s="11">
        <f t="shared" si="10"/>
        <v>0.91788856304985333</v>
      </c>
    </row>
    <row r="52" spans="2:8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67</v>
      </c>
      <c r="C55" s="8" t="s">
        <v>17</v>
      </c>
      <c r="D55" s="9">
        <f>+VLOOKUP($B55,[1]_2TOsiptel!$A:$E,5,0)</f>
        <v>294</v>
      </c>
      <c r="E55" s="9">
        <f>+VLOOKUP($B55,[1]_2TOsiptel!$A:$D,3,0)</f>
        <v>183</v>
      </c>
      <c r="F55" s="9">
        <f>+VLOOKUP($B55,[1]_2TOsiptel!$A:$D,4,0)</f>
        <v>3555</v>
      </c>
      <c r="G55" s="9">
        <f>+VLOOKUP($B55,[1]_2TOsiptel!$A:$D,2,0)</f>
        <v>125</v>
      </c>
      <c r="H55" s="10">
        <f>SUM(D55:G55)</f>
        <v>4157</v>
      </c>
    </row>
    <row r="56" spans="2:8" x14ac:dyDescent="0.25">
      <c r="B56" s="43"/>
      <c r="C56" s="8" t="s">
        <v>18</v>
      </c>
      <c r="D56" s="9">
        <f>+VLOOKUP($B55,[2]_1TOsiptel!$A:$F,5,0)</f>
        <v>303</v>
      </c>
      <c r="E56" s="9">
        <f>+VLOOKUP($B55,[2]_1TOsiptel!$A:$F,3,0)</f>
        <v>192</v>
      </c>
      <c r="F56" s="9">
        <f>+VLOOKUP($B55,[2]_1TOsiptel!$A:$F,4,0)</f>
        <v>3624</v>
      </c>
      <c r="G56" s="9">
        <f>+VLOOKUP($B55,[2]_1TOsiptel!$A:$F,2,0)</f>
        <v>126</v>
      </c>
      <c r="H56" s="10">
        <f>SUM(D56:G56)</f>
        <v>4245</v>
      </c>
    </row>
    <row r="57" spans="2:8" x14ac:dyDescent="0.25">
      <c r="B57" s="44"/>
      <c r="C57" s="8" t="s">
        <v>19</v>
      </c>
      <c r="D57" s="11">
        <f>IFERROR((D55/D56),0)</f>
        <v>0.97029702970297027</v>
      </c>
      <c r="E57" s="11">
        <f t="shared" ref="E57:H57" si="12">IFERROR((E55/E56),0)</f>
        <v>0.953125</v>
      </c>
      <c r="F57" s="11">
        <f t="shared" si="12"/>
        <v>0.98096026490066224</v>
      </c>
      <c r="G57" s="11">
        <f t="shared" si="12"/>
        <v>0.99206349206349209</v>
      </c>
      <c r="H57" s="11">
        <f t="shared" si="12"/>
        <v>0.97926972909305066</v>
      </c>
    </row>
    <row r="58" spans="2:8" x14ac:dyDescent="0.25">
      <c r="B58" s="42" t="s">
        <v>94</v>
      </c>
      <c r="C58" s="8" t="s">
        <v>17</v>
      </c>
      <c r="D58" s="9">
        <f>+VLOOKUP($B58,[1]_2TOsiptel!$A:$E,5,0)</f>
        <v>286</v>
      </c>
      <c r="E58" s="9">
        <f>+VLOOKUP($B58,[1]_2TOsiptel!$A:$D,3,0)</f>
        <v>306</v>
      </c>
      <c r="F58" s="9">
        <f>+VLOOKUP($B58,[1]_2TOsiptel!$A:$D,4,0)</f>
        <v>3531</v>
      </c>
      <c r="G58" s="9">
        <f>+VLOOKUP($B58,[1]_2TOsiptel!$A:$D,2,0)</f>
        <v>1812</v>
      </c>
      <c r="H58" s="10">
        <f>SUM(D58:G58)</f>
        <v>5935</v>
      </c>
    </row>
    <row r="59" spans="2:8" x14ac:dyDescent="0.25">
      <c r="B59" s="43"/>
      <c r="C59" s="8" t="s">
        <v>18</v>
      </c>
      <c r="D59" s="9">
        <f>+VLOOKUP($B58,[2]_1TOsiptel!$A:$F,5,0)</f>
        <v>367</v>
      </c>
      <c r="E59" s="9">
        <f>+VLOOKUP($B58,[2]_1TOsiptel!$A:$F,3,0)</f>
        <v>371</v>
      </c>
      <c r="F59" s="9">
        <f>+VLOOKUP($B58,[2]_1TOsiptel!$A:$F,4,0)</f>
        <v>4216</v>
      </c>
      <c r="G59" s="9">
        <f>+VLOOKUP($B58,[2]_1TOsiptel!$A:$F,2,0)</f>
        <v>2040</v>
      </c>
      <c r="H59" s="10">
        <f>SUM(D59:G59)</f>
        <v>6994</v>
      </c>
    </row>
    <row r="60" spans="2:8" x14ac:dyDescent="0.25">
      <c r="B60" s="44"/>
      <c r="C60" s="8" t="s">
        <v>19</v>
      </c>
      <c r="D60" s="11">
        <f>IFERROR((D58/D59),0)</f>
        <v>0.77929155313351495</v>
      </c>
      <c r="E60" s="11">
        <f t="shared" ref="E60:H60" si="13">IFERROR((E58/E59),0)</f>
        <v>0.82479784366576825</v>
      </c>
      <c r="F60" s="11">
        <f t="shared" si="13"/>
        <v>0.83752371916508539</v>
      </c>
      <c r="G60" s="11">
        <f t="shared" si="13"/>
        <v>0.88823529411764701</v>
      </c>
      <c r="H60" s="11">
        <f t="shared" si="13"/>
        <v>0.84858450100085792</v>
      </c>
    </row>
    <row r="61" spans="2:8" x14ac:dyDescent="0.25">
      <c r="B61" s="42" t="s">
        <v>91</v>
      </c>
      <c r="C61" s="8" t="s">
        <v>17</v>
      </c>
      <c r="D61" s="9">
        <f>+VLOOKUP($B61,[1]_2TOsiptel!$A:$E,5,0)</f>
        <v>781</v>
      </c>
      <c r="E61" s="9">
        <f>+VLOOKUP($B61,[1]_2TOsiptel!$A:$D,3,0)</f>
        <v>889</v>
      </c>
      <c r="F61" s="9">
        <f>+VLOOKUP($B61,[1]_2TOsiptel!$A:$D,4,0)</f>
        <v>8525</v>
      </c>
      <c r="G61" s="9">
        <f>+VLOOKUP($B61,[1]_2TOsiptel!$A:$D,2,0)</f>
        <v>2967</v>
      </c>
      <c r="H61" s="10">
        <f>SUM(D61:G61)</f>
        <v>13162</v>
      </c>
    </row>
    <row r="62" spans="2:8" x14ac:dyDescent="0.25">
      <c r="B62" s="43"/>
      <c r="C62" s="8" t="s">
        <v>18</v>
      </c>
      <c r="D62" s="9">
        <f>+VLOOKUP($B61,[2]_1TOsiptel!$A:$F,5,0)</f>
        <v>893</v>
      </c>
      <c r="E62" s="9">
        <f>+VLOOKUP($B61,[2]_1TOsiptel!$A:$F,3,0)</f>
        <v>1001</v>
      </c>
      <c r="F62" s="9">
        <f>+VLOOKUP($B61,[2]_1TOsiptel!$A:$F,4,0)</f>
        <v>9254</v>
      </c>
      <c r="G62" s="9">
        <f>+VLOOKUP($B61,[2]_1TOsiptel!$A:$F,2,0)</f>
        <v>3017</v>
      </c>
      <c r="H62" s="10">
        <f>SUM(D62:G62)</f>
        <v>14165</v>
      </c>
    </row>
    <row r="63" spans="2:8" x14ac:dyDescent="0.25">
      <c r="B63" s="44"/>
      <c r="C63" s="8" t="s">
        <v>19</v>
      </c>
      <c r="D63" s="11">
        <f>IFERROR((D61/D62),0)</f>
        <v>0.87458006718924974</v>
      </c>
      <c r="E63" s="11">
        <f t="shared" ref="E63:H63" si="14">IFERROR((E61/E62),0)</f>
        <v>0.88811188811188813</v>
      </c>
      <c r="F63" s="11">
        <f t="shared" si="14"/>
        <v>0.92122325480873135</v>
      </c>
      <c r="G63" s="11">
        <f t="shared" si="14"/>
        <v>0.98342724560822004</v>
      </c>
      <c r="H63" s="11">
        <f t="shared" si="14"/>
        <v>0.92919166960818922</v>
      </c>
    </row>
    <row r="64" spans="2:8" x14ac:dyDescent="0.25">
      <c r="B64" s="42" t="s">
        <v>68</v>
      </c>
      <c r="C64" s="8" t="s">
        <v>17</v>
      </c>
      <c r="D64" s="9">
        <f>+VLOOKUP($B64,[1]_2TOsiptel!$A:$E,5,0)</f>
        <v>167</v>
      </c>
      <c r="E64" s="9">
        <f>+VLOOKUP($B64,[1]_2TOsiptel!$A:$D,3,0)</f>
        <v>107</v>
      </c>
      <c r="F64" s="9">
        <f>+VLOOKUP($B64,[1]_2TOsiptel!$A:$D,4,0)</f>
        <v>2459</v>
      </c>
      <c r="G64" s="9">
        <f>+VLOOKUP($B64,[1]_2TOsiptel!$A:$D,2,0)</f>
        <v>615</v>
      </c>
      <c r="H64" s="10">
        <f>SUM(D64:G64)</f>
        <v>3348</v>
      </c>
    </row>
    <row r="65" spans="2:8" x14ac:dyDescent="0.25">
      <c r="B65" s="43"/>
      <c r="C65" s="8" t="s">
        <v>18</v>
      </c>
      <c r="D65" s="9">
        <f>+VLOOKUP($B64,[2]_1TOsiptel!$A:$F,5,0)</f>
        <v>176</v>
      </c>
      <c r="E65" s="9">
        <f>+VLOOKUP($B64,[2]_1TOsiptel!$A:$F,3,0)</f>
        <v>123</v>
      </c>
      <c r="F65" s="9">
        <f>+VLOOKUP($B64,[2]_1TOsiptel!$A:$F,4,0)</f>
        <v>2627</v>
      </c>
      <c r="G65" s="9">
        <f>+VLOOKUP($B64,[2]_1TOsiptel!$A:$F,2,0)</f>
        <v>630</v>
      </c>
      <c r="H65" s="10">
        <f>SUM(D65:G65)</f>
        <v>3556</v>
      </c>
    </row>
    <row r="66" spans="2:8" x14ac:dyDescent="0.25">
      <c r="B66" s="44"/>
      <c r="C66" s="8" t="s">
        <v>19</v>
      </c>
      <c r="D66" s="11">
        <f>IFERROR((D64/D65),0)</f>
        <v>0.94886363636363635</v>
      </c>
      <c r="E66" s="11">
        <f t="shared" ref="E66:H66" si="15">IFERROR((E64/E65),0)</f>
        <v>0.86991869918699183</v>
      </c>
      <c r="F66" s="11">
        <f t="shared" si="15"/>
        <v>0.93604872478111911</v>
      </c>
      <c r="G66" s="11">
        <f t="shared" si="15"/>
        <v>0.97619047619047616</v>
      </c>
      <c r="H66" s="11">
        <f t="shared" si="15"/>
        <v>0.94150731158605172</v>
      </c>
    </row>
    <row r="67" spans="2:8" x14ac:dyDescent="0.25">
      <c r="B67" s="42" t="s">
        <v>88</v>
      </c>
      <c r="C67" s="8" t="s">
        <v>17</v>
      </c>
      <c r="D67" s="9">
        <f>+VLOOKUP($B67,[1]_2TOsiptel!$A:$E,5,0)</f>
        <v>649</v>
      </c>
      <c r="E67" s="9">
        <f>+VLOOKUP($B67,[1]_2TOsiptel!$A:$D,3,0)</f>
        <v>754</v>
      </c>
      <c r="F67" s="9">
        <f>+VLOOKUP($B67,[1]_2TOsiptel!$A:$D,4,0)</f>
        <v>6503</v>
      </c>
      <c r="G67" s="9">
        <f>+VLOOKUP($B67,[1]_2TOsiptel!$A:$D,2,0)</f>
        <v>2677</v>
      </c>
      <c r="H67" s="10">
        <f>SUM(D67:G67)</f>
        <v>10583</v>
      </c>
    </row>
    <row r="68" spans="2:8" x14ac:dyDescent="0.25">
      <c r="B68" s="43"/>
      <c r="C68" s="8" t="s">
        <v>18</v>
      </c>
      <c r="D68" s="9">
        <f>+VLOOKUP($B67,[2]_1TOsiptel!$A:$F,5,0)</f>
        <v>700</v>
      </c>
      <c r="E68" s="9">
        <f>+VLOOKUP($B67,[2]_1TOsiptel!$A:$F,3,0)</f>
        <v>821</v>
      </c>
      <c r="F68" s="9">
        <f>+VLOOKUP($B67,[2]_1TOsiptel!$A:$F,4,0)</f>
        <v>7221</v>
      </c>
      <c r="G68" s="9">
        <f>+VLOOKUP($B67,[2]_1TOsiptel!$A:$F,2,0)</f>
        <v>2746</v>
      </c>
      <c r="H68" s="10">
        <f>SUM(D68:G68)</f>
        <v>11488</v>
      </c>
    </row>
    <row r="69" spans="2:8" x14ac:dyDescent="0.25">
      <c r="B69" s="44"/>
      <c r="C69" s="8" t="s">
        <v>19</v>
      </c>
      <c r="D69" s="11">
        <f>IFERROR((D67/D68),0)</f>
        <v>0.92714285714285716</v>
      </c>
      <c r="E69" s="11">
        <f t="shared" ref="E69:H69" si="16">IFERROR((E67/E68),0)</f>
        <v>0.9183922046285018</v>
      </c>
      <c r="F69" s="11">
        <f t="shared" si="16"/>
        <v>0.9005677883949591</v>
      </c>
      <c r="G69" s="11">
        <f t="shared" si="16"/>
        <v>0.97487254187909689</v>
      </c>
      <c r="H69" s="11">
        <f t="shared" si="16"/>
        <v>0.92122214484679665</v>
      </c>
    </row>
    <row r="70" spans="2:8" x14ac:dyDescent="0.25">
      <c r="B70" s="42" t="s">
        <v>89</v>
      </c>
      <c r="C70" s="8" t="s">
        <v>17</v>
      </c>
      <c r="D70" s="9">
        <f>+VLOOKUP($B70,[1]_2TOsiptel!$A:$E,5,0)</f>
        <v>1669</v>
      </c>
      <c r="E70" s="9">
        <f>+VLOOKUP($B70,[1]_2TOsiptel!$A:$D,3,0)</f>
        <v>2328</v>
      </c>
      <c r="F70" s="9">
        <f>+VLOOKUP($B70,[1]_2TOsiptel!$A:$D,4,0)</f>
        <v>12438</v>
      </c>
      <c r="G70" s="9">
        <f>+VLOOKUP($B70,[1]_2TOsiptel!$A:$D,2,0)</f>
        <v>3638</v>
      </c>
      <c r="H70" s="10">
        <f>SUM(D70:G70)</f>
        <v>20073</v>
      </c>
    </row>
    <row r="71" spans="2:8" x14ac:dyDescent="0.25">
      <c r="B71" s="43"/>
      <c r="C71" s="8" t="s">
        <v>18</v>
      </c>
      <c r="D71" s="9">
        <f>+VLOOKUP($B70,[2]_1TOsiptel!$A:$F,5,0)</f>
        <v>2138</v>
      </c>
      <c r="E71" s="9">
        <f>+VLOOKUP($B70,[2]_1TOsiptel!$A:$F,3,0)</f>
        <v>2704</v>
      </c>
      <c r="F71" s="9">
        <f>+VLOOKUP($B70,[2]_1TOsiptel!$A:$F,4,0)</f>
        <v>14548</v>
      </c>
      <c r="G71" s="9">
        <f>+VLOOKUP($B70,[2]_1TOsiptel!$A:$F,2,0)</f>
        <v>3777</v>
      </c>
      <c r="H71" s="10">
        <f>SUM(D71:G71)</f>
        <v>23167</v>
      </c>
    </row>
    <row r="72" spans="2:8" x14ac:dyDescent="0.25">
      <c r="B72" s="44"/>
      <c r="C72" s="8" t="s">
        <v>19</v>
      </c>
      <c r="D72" s="11">
        <f>IFERROR((D70/D71),0)</f>
        <v>0.78063610851262866</v>
      </c>
      <c r="E72" s="11">
        <f t="shared" ref="E72:H72" si="17">IFERROR((E70/E71),0)</f>
        <v>0.86094674556213013</v>
      </c>
      <c r="F72" s="11">
        <f t="shared" si="17"/>
        <v>0.85496288149573829</v>
      </c>
      <c r="G72" s="11">
        <f t="shared" si="17"/>
        <v>0.96319830553349217</v>
      </c>
      <c r="H72" s="11">
        <f t="shared" si="17"/>
        <v>0.8664479647774852</v>
      </c>
    </row>
    <row r="73" spans="2:8" x14ac:dyDescent="0.25">
      <c r="B73" s="42" t="s">
        <v>93</v>
      </c>
      <c r="C73" s="8" t="s">
        <v>17</v>
      </c>
      <c r="D73" s="9">
        <f>+VLOOKUP($B73,[1]_2TOsiptel!$A:$E,5,0)</f>
        <v>401</v>
      </c>
      <c r="E73" s="9">
        <f>+VLOOKUP($B73,[1]_2TOsiptel!$A:$D,3,0)</f>
        <v>448</v>
      </c>
      <c r="F73" s="9">
        <f>+VLOOKUP($B73,[1]_2TOsiptel!$A:$D,4,0)</f>
        <v>5657</v>
      </c>
      <c r="G73" s="9">
        <f>+VLOOKUP($B73,[1]_2TOsiptel!$A:$D,2,0)</f>
        <v>1329</v>
      </c>
      <c r="H73" s="10">
        <f>SUM(D73:G73)</f>
        <v>7835</v>
      </c>
    </row>
    <row r="74" spans="2:8" x14ac:dyDescent="0.25">
      <c r="B74" s="43"/>
      <c r="C74" s="8" t="s">
        <v>18</v>
      </c>
      <c r="D74" s="9">
        <f>+VLOOKUP($B73,[2]_1TOsiptel!$A:$F,5,0)</f>
        <v>463</v>
      </c>
      <c r="E74" s="9">
        <f>+VLOOKUP($B73,[2]_1TOsiptel!$A:$F,3,0)</f>
        <v>514</v>
      </c>
      <c r="F74" s="9">
        <f>+VLOOKUP($B73,[2]_1TOsiptel!$A:$F,4,0)</f>
        <v>6365</v>
      </c>
      <c r="G74" s="9">
        <f>+VLOOKUP($B73,[2]_1TOsiptel!$A:$F,2,0)</f>
        <v>1375</v>
      </c>
      <c r="H74" s="10">
        <f>SUM(D74:G74)</f>
        <v>8717</v>
      </c>
    </row>
    <row r="75" spans="2:8" x14ac:dyDescent="0.25">
      <c r="B75" s="44"/>
      <c r="C75" s="8" t="s">
        <v>19</v>
      </c>
      <c r="D75" s="11">
        <f>IFERROR((D73/D74),0)</f>
        <v>0.86609071274298055</v>
      </c>
      <c r="E75" s="11">
        <f t="shared" ref="E75:H75" si="18">IFERROR((E73/E74),0)</f>
        <v>0.87159533073929962</v>
      </c>
      <c r="F75" s="11">
        <f t="shared" si="18"/>
        <v>0.88876669285153187</v>
      </c>
      <c r="G75" s="11">
        <f t="shared" si="18"/>
        <v>0.9665454545454546</v>
      </c>
      <c r="H75" s="11">
        <f t="shared" si="18"/>
        <v>0.8988184008259722</v>
      </c>
    </row>
    <row r="76" spans="2:8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</row>
    <row r="77" spans="2:8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</row>
    <row r="78" spans="2:8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</row>
    <row r="79" spans="2:8" x14ac:dyDescent="0.25">
      <c r="B79" s="59" t="s">
        <v>69</v>
      </c>
      <c r="C79" s="8" t="s">
        <v>17</v>
      </c>
      <c r="D79" s="9">
        <f>+VLOOKUP($B79,[1]_2TOsiptel!$A:$E,5,0)</f>
        <v>2</v>
      </c>
      <c r="E79" s="9">
        <v>0</v>
      </c>
      <c r="F79" s="9">
        <f>+VLOOKUP($B79,[1]_2TOsiptel!$A:$D,4,0)</f>
        <v>1003</v>
      </c>
      <c r="G79" s="9">
        <f>+VLOOKUP($B79,[1]_2TOsiptel!$A:$D,2,0)</f>
        <v>287</v>
      </c>
      <c r="H79" s="10">
        <f>SUM(D79:G79)</f>
        <v>1292</v>
      </c>
    </row>
    <row r="80" spans="2:8" x14ac:dyDescent="0.25">
      <c r="B80" s="43"/>
      <c r="C80" s="8" t="s">
        <v>18</v>
      </c>
      <c r="D80" s="9">
        <f>+VLOOKUP($B79,[2]_1TOsiptel!$A:$F,5,0)</f>
        <v>2</v>
      </c>
      <c r="E80" s="9">
        <f>+VLOOKUP($B79,[2]_1TOsiptel!$A:$F,3,0)</f>
        <v>0</v>
      </c>
      <c r="F80" s="9">
        <f>+VLOOKUP($B79,[2]_1TOsiptel!$A:$F,4,0)</f>
        <v>1021</v>
      </c>
      <c r="G80" s="9">
        <f>+VLOOKUP($B79,[2]_1TOsiptel!$A:$F,2,0)</f>
        <v>287</v>
      </c>
      <c r="H80" s="10">
        <f>SUM(D80:G80)</f>
        <v>1310</v>
      </c>
    </row>
    <row r="81" spans="2:8" x14ac:dyDescent="0.25">
      <c r="B81" s="44"/>
      <c r="C81" s="8" t="s">
        <v>19</v>
      </c>
      <c r="D81" s="11">
        <f>IFERROR((D79/D80),0)</f>
        <v>1</v>
      </c>
      <c r="E81" s="11">
        <f t="shared" ref="E81:H81" si="20">IFERROR((E79/E80),0)</f>
        <v>0</v>
      </c>
      <c r="F81" s="11">
        <f t="shared" si="20"/>
        <v>0.98237022526934381</v>
      </c>
      <c r="G81" s="11">
        <f t="shared" si="20"/>
        <v>1</v>
      </c>
      <c r="H81" s="11">
        <f t="shared" si="20"/>
        <v>0.98625954198473287</v>
      </c>
    </row>
    <row r="82" spans="2:8" x14ac:dyDescent="0.25">
      <c r="B82" s="42" t="s">
        <v>70</v>
      </c>
      <c r="C82" s="8" t="s">
        <v>17</v>
      </c>
      <c r="D82" s="9">
        <f>+VLOOKUP($B82,[1]_2TOsiptel!$A:$E,5,0)</f>
        <v>277</v>
      </c>
      <c r="E82" s="9">
        <f>+VLOOKUP($B82,[1]_2TOsiptel!$A:$D,3,0)</f>
        <v>178</v>
      </c>
      <c r="F82" s="9">
        <f>+VLOOKUP($B82,[1]_2TOsiptel!$A:$D,4,0)</f>
        <v>4980</v>
      </c>
      <c r="G82" s="9">
        <f>+VLOOKUP($B82,[1]_2TOsiptel!$A:$D,2,0)</f>
        <v>2071</v>
      </c>
      <c r="H82" s="10">
        <f>SUM(D82:G82)</f>
        <v>7506</v>
      </c>
    </row>
    <row r="83" spans="2:8" x14ac:dyDescent="0.25">
      <c r="B83" s="43"/>
      <c r="C83" s="8" t="s">
        <v>18</v>
      </c>
      <c r="D83" s="9">
        <f>+VLOOKUP($B82,[2]_1TOsiptel!$A:$F,5,0)</f>
        <v>315</v>
      </c>
      <c r="E83" s="9">
        <f>+VLOOKUP($B82,[2]_1TOsiptel!$A:$F,3,0)</f>
        <v>201</v>
      </c>
      <c r="F83" s="9">
        <f>+VLOOKUP($B82,[2]_1TOsiptel!$A:$F,4,0)</f>
        <v>5541</v>
      </c>
      <c r="G83" s="9">
        <f>+VLOOKUP($B82,[2]_1TOsiptel!$A:$F,2,0)</f>
        <v>2140</v>
      </c>
      <c r="H83" s="10">
        <f>SUM(D83:G83)</f>
        <v>8197</v>
      </c>
    </row>
    <row r="84" spans="2:8" x14ac:dyDescent="0.25">
      <c r="B84" s="44"/>
      <c r="C84" s="8" t="s">
        <v>19</v>
      </c>
      <c r="D84" s="11">
        <f>IFERROR((D82/D83),0)</f>
        <v>0.87936507936507935</v>
      </c>
      <c r="E84" s="11">
        <f t="shared" ref="E84:H84" si="21">IFERROR((E82/E83),0)</f>
        <v>0.88557213930348255</v>
      </c>
      <c r="F84" s="11">
        <f t="shared" si="21"/>
        <v>0.8987547374120195</v>
      </c>
      <c r="G84" s="11">
        <f t="shared" si="21"/>
        <v>0.96775700934579434</v>
      </c>
      <c r="H84" s="11">
        <f t="shared" si="21"/>
        <v>0.91570086617055024</v>
      </c>
    </row>
    <row r="85" spans="2:8" x14ac:dyDescent="0.25">
      <c r="B85" s="42" t="s">
        <v>71</v>
      </c>
      <c r="C85" s="8" t="s">
        <v>17</v>
      </c>
      <c r="D85" s="9">
        <f>+VLOOKUP($B85,[1]_2TOsiptel!$A:$E,5,0)</f>
        <v>466</v>
      </c>
      <c r="E85" s="9">
        <f>+VLOOKUP($B85,[1]_2TOsiptel!$A:$D,3,0)</f>
        <v>265</v>
      </c>
      <c r="F85" s="9">
        <f>+VLOOKUP($B85,[1]_2TOsiptel!$A:$D,4,0)</f>
        <v>3175</v>
      </c>
      <c r="G85" s="9">
        <f>+VLOOKUP($B85,[1]_2TOsiptel!$A:$D,2,0)</f>
        <v>714</v>
      </c>
      <c r="H85" s="10">
        <f>SUM(D85:G85)</f>
        <v>4620</v>
      </c>
    </row>
    <row r="86" spans="2:8" x14ac:dyDescent="0.25">
      <c r="B86" s="43"/>
      <c r="C86" s="8" t="s">
        <v>18</v>
      </c>
      <c r="D86" s="9">
        <f>+VLOOKUP($B85,[2]_1TOsiptel!$A:$F,5,0)</f>
        <v>538</v>
      </c>
      <c r="E86" s="9">
        <f>+VLOOKUP($B85,[2]_1TOsiptel!$A:$F,3,0)</f>
        <v>293</v>
      </c>
      <c r="F86" s="9">
        <f>+VLOOKUP($B85,[2]_1TOsiptel!$A:$F,4,0)</f>
        <v>3596</v>
      </c>
      <c r="G86" s="9">
        <f>+VLOOKUP($B85,[2]_1TOsiptel!$A:$F,2,0)</f>
        <v>744</v>
      </c>
      <c r="H86" s="10">
        <f>SUM(D86:G86)</f>
        <v>5171</v>
      </c>
    </row>
    <row r="87" spans="2:8" x14ac:dyDescent="0.25">
      <c r="B87" s="44"/>
      <c r="C87" s="8" t="s">
        <v>19</v>
      </c>
      <c r="D87" s="11">
        <f>IFERROR((D85/D86),0)</f>
        <v>0.86617100371747213</v>
      </c>
      <c r="E87" s="11">
        <f t="shared" ref="E87:H87" si="22">IFERROR((E85/E86),0)</f>
        <v>0.90443686006825941</v>
      </c>
      <c r="F87" s="11">
        <f t="shared" si="22"/>
        <v>0.88292547274749722</v>
      </c>
      <c r="G87" s="11">
        <f t="shared" si="22"/>
        <v>0.95967741935483875</v>
      </c>
      <c r="H87" s="11">
        <f t="shared" si="22"/>
        <v>0.89344420808354286</v>
      </c>
    </row>
    <row r="88" spans="2:8" x14ac:dyDescent="0.25">
      <c r="B88" s="42" t="s">
        <v>72</v>
      </c>
      <c r="C88" s="8" t="s">
        <v>17</v>
      </c>
      <c r="D88" s="9">
        <f>+VLOOKUP($B88,[1]_2TOsiptel!$A:$E,5,0)</f>
        <v>262</v>
      </c>
      <c r="E88" s="9">
        <f>+VLOOKUP($B88,[1]_2TOsiptel!$A:$D,3,0)</f>
        <v>223</v>
      </c>
      <c r="F88" s="9">
        <f>+VLOOKUP($B88,[1]_2TOsiptel!$A:$D,4,0)</f>
        <v>2204</v>
      </c>
      <c r="G88" s="9">
        <f>+VLOOKUP($B88,[1]_2TOsiptel!$A:$D,2,0)</f>
        <v>651</v>
      </c>
      <c r="H88" s="10">
        <f>SUM(D88:G88)</f>
        <v>3340</v>
      </c>
    </row>
    <row r="89" spans="2:8" x14ac:dyDescent="0.25">
      <c r="B89" s="43"/>
      <c r="C89" s="8" t="s">
        <v>18</v>
      </c>
      <c r="D89" s="9">
        <f>+VLOOKUP($B88,[2]_1TOsiptel!$A:$F,5,0)</f>
        <v>353</v>
      </c>
      <c r="E89" s="9">
        <f>+VLOOKUP($B88,[2]_1TOsiptel!$A:$F,3,0)</f>
        <v>284</v>
      </c>
      <c r="F89" s="9">
        <f>+VLOOKUP($B88,[2]_1TOsiptel!$A:$F,4,0)</f>
        <v>2775</v>
      </c>
      <c r="G89" s="9">
        <f>+VLOOKUP($B88,[2]_1TOsiptel!$A:$F,2,0)</f>
        <v>701</v>
      </c>
      <c r="H89" s="10">
        <f>SUM(D89:G89)</f>
        <v>4113</v>
      </c>
    </row>
    <row r="90" spans="2:8" x14ac:dyDescent="0.25">
      <c r="B90" s="44"/>
      <c r="C90" s="8" t="s">
        <v>19</v>
      </c>
      <c r="D90" s="11">
        <f>IFERROR((D88/D89),0)</f>
        <v>0.74220963172804533</v>
      </c>
      <c r="E90" s="11">
        <f t="shared" ref="E90:H90" si="23">IFERROR((E88/E89),0)</f>
        <v>0.78521126760563376</v>
      </c>
      <c r="F90" s="11">
        <f t="shared" si="23"/>
        <v>0.79423423423423423</v>
      </c>
      <c r="G90" s="11">
        <f t="shared" si="23"/>
        <v>0.92867332382310985</v>
      </c>
      <c r="H90" s="11">
        <f t="shared" si="23"/>
        <v>0.81205932409433501</v>
      </c>
    </row>
    <row r="91" spans="2:8" x14ac:dyDescent="0.25">
      <c r="B91" s="42" t="s">
        <v>73</v>
      </c>
      <c r="C91" s="8" t="s">
        <v>17</v>
      </c>
      <c r="D91" s="9">
        <f>+VLOOKUP($B91,[1]_2TOsiptel!$A:$E,5,0)</f>
        <v>201</v>
      </c>
      <c r="E91" s="9">
        <f>+VLOOKUP($B91,[1]_2TOsiptel!$A:$D,3,0)</f>
        <v>318</v>
      </c>
      <c r="F91" s="9">
        <f>+VLOOKUP($B91,[1]_2TOsiptel!$A:$D,4,0)</f>
        <v>3753</v>
      </c>
      <c r="G91" s="9">
        <f>+VLOOKUP($B91,[1]_2TOsiptel!$A:$D,2,0)</f>
        <v>703</v>
      </c>
      <c r="H91" s="10">
        <f>SUM(D91:G91)</f>
        <v>4975</v>
      </c>
    </row>
    <row r="92" spans="2:8" x14ac:dyDescent="0.25">
      <c r="B92" s="43"/>
      <c r="C92" s="8" t="s">
        <v>18</v>
      </c>
      <c r="D92" s="9">
        <f>+VLOOKUP($B91,[2]_1TOsiptel!$A:$F,5,0)</f>
        <v>299</v>
      </c>
      <c r="E92" s="9">
        <f>+VLOOKUP($B91,[2]_1TOsiptel!$A:$F,3,0)</f>
        <v>441</v>
      </c>
      <c r="F92" s="9">
        <f>+VLOOKUP($B91,[2]_1TOsiptel!$A:$F,4,0)</f>
        <v>5244</v>
      </c>
      <c r="G92" s="9">
        <f>+VLOOKUP($B91,[2]_1TOsiptel!$A:$F,2,0)</f>
        <v>741</v>
      </c>
      <c r="H92" s="10">
        <f>SUM(D92:G92)</f>
        <v>6725</v>
      </c>
    </row>
    <row r="93" spans="2:8" x14ac:dyDescent="0.25">
      <c r="B93" s="44"/>
      <c r="C93" s="8" t="s">
        <v>19</v>
      </c>
      <c r="D93" s="11">
        <f>IFERROR((D91/D92),0)</f>
        <v>0.67224080267558528</v>
      </c>
      <c r="E93" s="11">
        <f t="shared" ref="E93:H93" si="24">IFERROR((E91/E92),0)</f>
        <v>0.72108843537414968</v>
      </c>
      <c r="F93" s="11">
        <f t="shared" si="24"/>
        <v>0.71567505720823799</v>
      </c>
      <c r="G93" s="11">
        <f t="shared" si="24"/>
        <v>0.94871794871794868</v>
      </c>
      <c r="H93" s="11">
        <f t="shared" si="24"/>
        <v>0.7397769516728625</v>
      </c>
    </row>
    <row r="94" spans="2:8" x14ac:dyDescent="0.25">
      <c r="B94" s="42" t="s">
        <v>74</v>
      </c>
      <c r="C94" s="8" t="s">
        <v>17</v>
      </c>
      <c r="D94" s="9">
        <f>+VLOOKUP($B94,[1]_2TOsiptel!$A:$E,5,0)</f>
        <v>452</v>
      </c>
      <c r="E94" s="9">
        <f>+VLOOKUP($B94,[1]_2TOsiptel!$A:$D,3,0)</f>
        <v>539</v>
      </c>
      <c r="F94" s="9">
        <f>+VLOOKUP($B94,[1]_2TOsiptel!$A:$D,4,0)</f>
        <v>2599</v>
      </c>
      <c r="G94" s="9">
        <f>+VLOOKUP($B94,[1]_2TOsiptel!$A:$D,2,0)</f>
        <v>730</v>
      </c>
      <c r="H94" s="10">
        <f>SUM(D94:G94)</f>
        <v>4320</v>
      </c>
    </row>
    <row r="95" spans="2:8" x14ac:dyDescent="0.25">
      <c r="B95" s="43"/>
      <c r="C95" s="8" t="s">
        <v>18</v>
      </c>
      <c r="D95" s="9">
        <f>+VLOOKUP($B94,[2]_1TOsiptel!$A:$F,5,0)</f>
        <v>623</v>
      </c>
      <c r="E95" s="9">
        <f>+VLOOKUP($B94,[2]_1TOsiptel!$A:$F,3,0)</f>
        <v>636</v>
      </c>
      <c r="F95" s="9">
        <f>+VLOOKUP($B94,[2]_1TOsiptel!$A:$F,4,0)</f>
        <v>3161</v>
      </c>
      <c r="G95" s="9">
        <f>+VLOOKUP($B94,[2]_1TOsiptel!$A:$F,2,0)</f>
        <v>771</v>
      </c>
      <c r="H95" s="10">
        <f>SUM(D95:G95)</f>
        <v>5191</v>
      </c>
    </row>
    <row r="96" spans="2:8" x14ac:dyDescent="0.25">
      <c r="B96" s="44"/>
      <c r="C96" s="8" t="s">
        <v>19</v>
      </c>
      <c r="D96" s="11">
        <f>IFERROR((D94/D95),0)</f>
        <v>0.7255216693418941</v>
      </c>
      <c r="E96" s="11">
        <f t="shared" ref="E96:H96" si="25">IFERROR((E94/E95),0)</f>
        <v>0.84748427672955973</v>
      </c>
      <c r="F96" s="11">
        <f t="shared" si="25"/>
        <v>0.82220816197405888</v>
      </c>
      <c r="G96" s="11">
        <f t="shared" si="25"/>
        <v>0.94682230869001294</v>
      </c>
      <c r="H96" s="11">
        <f t="shared" si="25"/>
        <v>0.83220959352725876</v>
      </c>
    </row>
    <row r="97" spans="2:8" x14ac:dyDescent="0.25">
      <c r="B97" s="42" t="s">
        <v>75</v>
      </c>
      <c r="C97" s="8" t="s">
        <v>17</v>
      </c>
      <c r="D97" s="9">
        <f>+VLOOKUP($B97,[1]_2TOsiptel!$A:$E,5,0)</f>
        <v>88</v>
      </c>
      <c r="E97" s="9">
        <f>+VLOOKUP($B97,[1]_2TOsiptel!$A:$D,3,0)</f>
        <v>93</v>
      </c>
      <c r="F97" s="9">
        <f>+VLOOKUP($B97,[1]_2TOsiptel!$A:$D,4,0)</f>
        <v>2911</v>
      </c>
      <c r="G97" s="9">
        <f>+VLOOKUP($B97,[1]_2TOsiptel!$A:$D,2,0)</f>
        <v>466</v>
      </c>
      <c r="H97" s="10">
        <f>SUM(D97:G97)</f>
        <v>3558</v>
      </c>
    </row>
    <row r="98" spans="2:8" x14ac:dyDescent="0.25">
      <c r="B98" s="43"/>
      <c r="C98" s="8" t="s">
        <v>18</v>
      </c>
      <c r="D98" s="9">
        <f>+VLOOKUP($B97,[2]_1TOsiptel!$A:$F,5,0)</f>
        <v>137</v>
      </c>
      <c r="E98" s="9">
        <f>+VLOOKUP($B97,[2]_1TOsiptel!$A:$F,3,0)</f>
        <v>127</v>
      </c>
      <c r="F98" s="9">
        <f>+VLOOKUP($B97,[2]_1TOsiptel!$A:$F,4,0)</f>
        <v>3927</v>
      </c>
      <c r="G98" s="9">
        <f>+VLOOKUP($B97,[2]_1TOsiptel!$A:$F,2,0)</f>
        <v>515</v>
      </c>
      <c r="H98" s="10">
        <f>SUM(D98:G98)</f>
        <v>4706</v>
      </c>
    </row>
    <row r="99" spans="2:8" x14ac:dyDescent="0.25">
      <c r="B99" s="44"/>
      <c r="C99" s="8" t="s">
        <v>19</v>
      </c>
      <c r="D99" s="11">
        <f>IFERROR((D97/D98),0)</f>
        <v>0.64233576642335766</v>
      </c>
      <c r="E99" s="11">
        <f t="shared" ref="E99:H99" si="26">IFERROR((E97/E98),0)</f>
        <v>0.73228346456692917</v>
      </c>
      <c r="F99" s="11">
        <f t="shared" si="26"/>
        <v>0.7412783295136236</v>
      </c>
      <c r="G99" s="11">
        <f t="shared" si="26"/>
        <v>0.90485436893203886</v>
      </c>
      <c r="H99" s="11">
        <f t="shared" si="26"/>
        <v>0.75605609859753509</v>
      </c>
    </row>
    <row r="100" spans="2:8" x14ac:dyDescent="0.25">
      <c r="B100" s="42" t="s">
        <v>76</v>
      </c>
      <c r="C100" s="8" t="s">
        <v>17</v>
      </c>
      <c r="D100" s="9">
        <f>+VLOOKUP($B100,[1]_2TOsiptel!$A:$E,5,0)</f>
        <v>247</v>
      </c>
      <c r="E100" s="9">
        <f>+VLOOKUP($B100,[1]_2TOsiptel!$A:$D,3,0)</f>
        <v>380</v>
      </c>
      <c r="F100" s="9">
        <f>+VLOOKUP($B100,[1]_2TOsiptel!$A:$D,4,0)</f>
        <v>2111</v>
      </c>
      <c r="G100" s="9">
        <f>+VLOOKUP($B100,[1]_2TOsiptel!$A:$D,2,0)</f>
        <v>532</v>
      </c>
      <c r="H100" s="10">
        <f>SUM(D100:G100)</f>
        <v>3270</v>
      </c>
    </row>
    <row r="101" spans="2:8" x14ac:dyDescent="0.25">
      <c r="B101" s="43"/>
      <c r="C101" s="8" t="s">
        <v>18</v>
      </c>
      <c r="D101" s="9">
        <f>+VLOOKUP($B100,[2]_1TOsiptel!$A:$F,5,0)</f>
        <v>281</v>
      </c>
      <c r="E101" s="9">
        <f>+VLOOKUP($B100,[2]_1TOsiptel!$A:$F,3,0)</f>
        <v>424</v>
      </c>
      <c r="F101" s="9">
        <f>+VLOOKUP($B100,[2]_1TOsiptel!$A:$F,4,0)</f>
        <v>2356</v>
      </c>
      <c r="G101" s="9">
        <f>+VLOOKUP($B100,[2]_1TOsiptel!$A:$F,2,0)</f>
        <v>540</v>
      </c>
      <c r="H101" s="10">
        <f>SUM(D101:G101)</f>
        <v>3601</v>
      </c>
    </row>
    <row r="102" spans="2:8" x14ac:dyDescent="0.25">
      <c r="B102" s="44"/>
      <c r="C102" s="8" t="s">
        <v>19</v>
      </c>
      <c r="D102" s="11">
        <f>IFERROR((D100/D101),0)</f>
        <v>0.87900355871886116</v>
      </c>
      <c r="E102" s="11">
        <f t="shared" ref="E102:H102" si="27">IFERROR((E100/E101),0)</f>
        <v>0.89622641509433965</v>
      </c>
      <c r="F102" s="11">
        <f t="shared" si="27"/>
        <v>0.89601018675721567</v>
      </c>
      <c r="G102" s="11">
        <f t="shared" si="27"/>
        <v>0.98518518518518516</v>
      </c>
      <c r="H102" s="11">
        <f t="shared" si="27"/>
        <v>0.90808108858650372</v>
      </c>
    </row>
    <row r="103" spans="2:8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78</v>
      </c>
      <c r="C106" s="8" t="s">
        <v>17</v>
      </c>
      <c r="D106" s="9">
        <f>+VLOOKUP($B106,[1]_2TOsiptel!$A:$E,5,0)</f>
        <v>222</v>
      </c>
      <c r="E106" s="9">
        <f>+VLOOKUP($B106,[1]_2TOsiptel!$A:$D,3,0)</f>
        <v>88</v>
      </c>
      <c r="F106" s="9">
        <f>+VLOOKUP($B106,[1]_2TOsiptel!$A:$D,4,0)</f>
        <v>2963</v>
      </c>
      <c r="G106" s="9">
        <f>+VLOOKUP($B106,[1]_2TOsiptel!$A:$D,2,0)</f>
        <v>1102</v>
      </c>
      <c r="H106" s="10">
        <f>SUM(D106:G106)</f>
        <v>4375</v>
      </c>
    </row>
    <row r="107" spans="2:8" x14ac:dyDescent="0.25">
      <c r="B107" s="43"/>
      <c r="C107" s="8" t="s">
        <v>18</v>
      </c>
      <c r="D107" s="9">
        <f>+VLOOKUP($B106,[2]_1TOsiptel!$A:$F,5,0)</f>
        <v>234</v>
      </c>
      <c r="E107" s="9">
        <f>+VLOOKUP($B106,[2]_1TOsiptel!$A:$F,3,0)</f>
        <v>93</v>
      </c>
      <c r="F107" s="9">
        <f>+VLOOKUP($B106,[2]_1TOsiptel!$A:$F,4,0)</f>
        <v>3086</v>
      </c>
      <c r="G107" s="9">
        <f>+VLOOKUP($B106,[2]_1TOsiptel!$A:$F,2,0)</f>
        <v>1117</v>
      </c>
      <c r="H107" s="10">
        <f>SUM(D107:G107)</f>
        <v>4530</v>
      </c>
    </row>
    <row r="108" spans="2:8" x14ac:dyDescent="0.25">
      <c r="B108" s="44"/>
      <c r="C108" s="8" t="s">
        <v>19</v>
      </c>
      <c r="D108" s="11">
        <f>IFERROR((D106/D107),0)</f>
        <v>0.94871794871794868</v>
      </c>
      <c r="E108" s="11">
        <f t="shared" ref="E108:H108" si="29">IFERROR((E106/E107),0)</f>
        <v>0.94623655913978499</v>
      </c>
      <c r="F108" s="11">
        <f t="shared" si="29"/>
        <v>0.96014257939079717</v>
      </c>
      <c r="G108" s="11">
        <f t="shared" si="29"/>
        <v>0.98657117278424356</v>
      </c>
      <c r="H108" s="11">
        <f t="shared" si="29"/>
        <v>0.9657836644591612</v>
      </c>
    </row>
    <row r="109" spans="2:8" x14ac:dyDescent="0.25">
      <c r="B109" s="42" t="s">
        <v>79</v>
      </c>
      <c r="C109" s="8" t="s">
        <v>17</v>
      </c>
      <c r="D109" s="9">
        <f>+VLOOKUP($B109,[1]_2TOsiptel!$A:$E,5,0)</f>
        <v>49</v>
      </c>
      <c r="E109" s="9">
        <f>+VLOOKUP($B109,[1]_2TOsiptel!$A:$D,3,0)</f>
        <v>18</v>
      </c>
      <c r="F109" s="9">
        <f>+VLOOKUP($B109,[1]_2TOsiptel!$A:$D,4,0)</f>
        <v>2181</v>
      </c>
      <c r="G109" s="9">
        <f>+VLOOKUP($B109,[1]_2TOsiptel!$A:$D,2,0)</f>
        <v>192</v>
      </c>
      <c r="H109" s="10">
        <f>SUM(D109:G109)</f>
        <v>2440</v>
      </c>
    </row>
    <row r="110" spans="2:8" x14ac:dyDescent="0.25">
      <c r="B110" s="43"/>
      <c r="C110" s="8" t="s">
        <v>18</v>
      </c>
      <c r="D110" s="9">
        <f>+VLOOKUP($B109,[2]_1TOsiptel!$A:$F,5,0)</f>
        <v>51</v>
      </c>
      <c r="E110" s="9">
        <f>+VLOOKUP($B109,[2]_1TOsiptel!$A:$F,3,0)</f>
        <v>20</v>
      </c>
      <c r="F110" s="9">
        <f>+VLOOKUP($B109,[2]_1TOsiptel!$A:$F,4,0)</f>
        <v>2228</v>
      </c>
      <c r="G110" s="9">
        <f>+VLOOKUP($B109,[2]_1TOsiptel!$A:$F,2,0)</f>
        <v>193</v>
      </c>
      <c r="H110" s="10">
        <f>SUM(D110:G110)</f>
        <v>2492</v>
      </c>
    </row>
    <row r="111" spans="2:8" x14ac:dyDescent="0.25">
      <c r="B111" s="44"/>
      <c r="C111" s="8" t="s">
        <v>19</v>
      </c>
      <c r="D111" s="11">
        <f>IFERROR((D109/D110),0)</f>
        <v>0.96078431372549022</v>
      </c>
      <c r="E111" s="11">
        <f t="shared" ref="E111:H111" si="30">IFERROR((E109/E110),0)</f>
        <v>0.9</v>
      </c>
      <c r="F111" s="11">
        <f t="shared" si="30"/>
        <v>0.97890484739676842</v>
      </c>
      <c r="G111" s="11">
        <f t="shared" si="30"/>
        <v>0.99481865284974091</v>
      </c>
      <c r="H111" s="11">
        <f t="shared" si="30"/>
        <v>0.9791332263242376</v>
      </c>
    </row>
    <row r="112" spans="2:8" x14ac:dyDescent="0.25">
      <c r="B112" s="42" t="s">
        <v>80</v>
      </c>
      <c r="C112" s="8" t="s">
        <v>17</v>
      </c>
      <c r="D112" s="9">
        <f>+VLOOKUP($B112,[1]_2TOsiptel!$A:$E,5,0)</f>
        <v>999</v>
      </c>
      <c r="E112" s="9">
        <f>+VLOOKUP($B112,[1]_2TOsiptel!$A:$D,3,0)</f>
        <v>697</v>
      </c>
      <c r="F112" s="9">
        <f>+VLOOKUP($B112,[1]_2TOsiptel!$A:$D,4,0)</f>
        <v>3377</v>
      </c>
      <c r="G112" s="9">
        <f>+VLOOKUP($B112,[1]_2TOsiptel!$A:$D,2,0)</f>
        <v>962</v>
      </c>
      <c r="H112" s="10">
        <f>SUM(D112:G112)</f>
        <v>6035</v>
      </c>
    </row>
    <row r="113" spans="2:8" x14ac:dyDescent="0.25">
      <c r="B113" s="43"/>
      <c r="C113" s="8" t="s">
        <v>18</v>
      </c>
      <c r="D113" s="9">
        <f>+VLOOKUP($B112,[2]_1TOsiptel!$A:$F,5,0)</f>
        <v>1059</v>
      </c>
      <c r="E113" s="9">
        <f>+VLOOKUP($B112,[2]_1TOsiptel!$A:$F,3,0)</f>
        <v>720</v>
      </c>
      <c r="F113" s="9">
        <f>+VLOOKUP($B112,[2]_1TOsiptel!$A:$F,4,0)</f>
        <v>3476</v>
      </c>
      <c r="G113" s="9">
        <f>+VLOOKUP($B112,[2]_1TOsiptel!$A:$F,2,0)</f>
        <v>1024</v>
      </c>
      <c r="H113" s="10">
        <f>SUM(D113:G113)</f>
        <v>6279</v>
      </c>
    </row>
    <row r="114" spans="2:8" x14ac:dyDescent="0.25">
      <c r="B114" s="44"/>
      <c r="C114" s="8" t="s">
        <v>19</v>
      </c>
      <c r="D114" s="11">
        <f>IFERROR((D112/D113),0)</f>
        <v>0.943342776203966</v>
      </c>
      <c r="E114" s="11">
        <f t="shared" ref="E114:H114" si="31">IFERROR((E112/E113),0)</f>
        <v>0.96805555555555556</v>
      </c>
      <c r="F114" s="11">
        <f t="shared" si="31"/>
        <v>0.97151898734177211</v>
      </c>
      <c r="G114" s="11">
        <f t="shared" si="31"/>
        <v>0.939453125</v>
      </c>
      <c r="H114" s="11">
        <f t="shared" si="31"/>
        <v>0.96114030896639591</v>
      </c>
    </row>
    <row r="115" spans="2:8" x14ac:dyDescent="0.25">
      <c r="B115" s="59" t="s">
        <v>81</v>
      </c>
      <c r="C115" s="8" t="s">
        <v>17</v>
      </c>
      <c r="D115" s="9">
        <f>+VLOOKUP($B115,[1]_2TOsiptel!$A:$E,5,0)</f>
        <v>74</v>
      </c>
      <c r="E115" s="9">
        <f>+VLOOKUP($B115,[1]_2TOsiptel!$A:$D,3,0)</f>
        <v>51</v>
      </c>
      <c r="F115" s="9">
        <f>+VLOOKUP($B115,[1]_2TOsiptel!$A:$D,4,0)</f>
        <v>1851</v>
      </c>
      <c r="G115" s="9">
        <f>+VLOOKUP($B115,[1]_2TOsiptel!$A:$D,2,0)</f>
        <v>480</v>
      </c>
      <c r="H115" s="10">
        <f>SUM(D115:G115)</f>
        <v>2456</v>
      </c>
    </row>
    <row r="116" spans="2:8" x14ac:dyDescent="0.25">
      <c r="B116" s="43"/>
      <c r="C116" s="8" t="s">
        <v>18</v>
      </c>
      <c r="D116" s="9">
        <f>+VLOOKUP($B115,[2]_1TOsiptel!$A:$F,5,0)</f>
        <v>76</v>
      </c>
      <c r="E116" s="9">
        <f>+VLOOKUP($B115,[2]_1TOsiptel!$A:$F,3,0)</f>
        <v>51</v>
      </c>
      <c r="F116" s="9">
        <f>+VLOOKUP($B115,[2]_1TOsiptel!$A:$F,4,0)</f>
        <v>1875</v>
      </c>
      <c r="G116" s="9">
        <f>+VLOOKUP($B115,[2]_1TOsiptel!$A:$F,2,0)</f>
        <v>482</v>
      </c>
      <c r="H116" s="10">
        <f>SUM(D116:G116)</f>
        <v>2484</v>
      </c>
    </row>
    <row r="117" spans="2:8" x14ac:dyDescent="0.25">
      <c r="B117" s="44"/>
      <c r="C117" s="8" t="s">
        <v>19</v>
      </c>
      <c r="D117" s="11">
        <f>IFERROR((D115/D116),0)</f>
        <v>0.97368421052631582</v>
      </c>
      <c r="E117" s="11">
        <f t="shared" ref="E117:H117" si="32">IFERROR((E115/E116),0)</f>
        <v>1</v>
      </c>
      <c r="F117" s="11">
        <f t="shared" si="32"/>
        <v>0.98719999999999997</v>
      </c>
      <c r="G117" s="11">
        <f t="shared" si="32"/>
        <v>0.99585062240663902</v>
      </c>
      <c r="H117" s="11">
        <f t="shared" si="32"/>
        <v>0.98872785829307563</v>
      </c>
    </row>
    <row r="118" spans="2:8" x14ac:dyDescent="0.25">
      <c r="B118" s="71" t="s">
        <v>52</v>
      </c>
      <c r="C118" s="12" t="s">
        <v>17</v>
      </c>
      <c r="D118" s="10">
        <f>D13+D16+D19+D22+D25+D28+D31+D34+D37+D40+D43+D46+D49+D55+D58+D64+D67+D79+D82+D85+D88+D91+D94+D97+D100+D106+D109+D112+D70+D73+D61+D115</f>
        <v>12804</v>
      </c>
      <c r="E118" s="10">
        <f t="shared" ref="E118:G119" si="33">E13+E16+E19+E22+E25+E28+E31+E34+E37+E40+E43+E46+E49+E55+E58+E64+E67+E79+E82+E85+E88+E91+E94+E97+E100+E106+E109+E112+E70+E73+E61+E115</f>
        <v>12315</v>
      </c>
      <c r="F118" s="10">
        <f t="shared" si="33"/>
        <v>121871</v>
      </c>
      <c r="G118" s="10">
        <f t="shared" si="33"/>
        <v>32382</v>
      </c>
      <c r="H118" s="10">
        <f>H13+H16+H19+H22+H25+H28+H31+H34+H37+H40+H43+H46+H49+H52+H55+H58+H64+H79+H82+H85+H88+H91+H94+H97+H100+H103+H106+H109+H112+H115+H67+H70+H73+H76+H61</f>
        <v>179372</v>
      </c>
    </row>
    <row r="119" spans="2:8" x14ac:dyDescent="0.25">
      <c r="B119" s="71"/>
      <c r="C119" s="12" t="s">
        <v>18</v>
      </c>
      <c r="D119" s="10">
        <f>D14+D17+D20+D23+D26+D29+D32+D35+D38+D41+D44+D47+D50+D56+D59+D65+D68+D80+D83+D86+D89+D92+D95+D98+D101+D107+D110+D113+D71+D74+D62+D116</f>
        <v>14994</v>
      </c>
      <c r="E119" s="10">
        <f t="shared" si="33"/>
        <v>14098</v>
      </c>
      <c r="F119" s="10">
        <f t="shared" si="33"/>
        <v>138079</v>
      </c>
      <c r="G119" s="10">
        <f t="shared" si="33"/>
        <v>33829</v>
      </c>
      <c r="H119" s="10">
        <f>H14+H17+H20+H23+H26+H29+H32+H35+H38+H41+H44+H47+H50+H53+H56+H59+H65+H80+H83+H86+H89+H92+H95+H98+H101+H104+H107+H110+H113+H116+H68+H71+H74+H77+H62</f>
        <v>201000</v>
      </c>
    </row>
    <row r="120" spans="2:8" x14ac:dyDescent="0.25">
      <c r="B120" s="71"/>
      <c r="C120" s="12" t="s">
        <v>19</v>
      </c>
      <c r="D120" s="13">
        <f>IFERROR((D118/D119),0)</f>
        <v>0.85394157663065229</v>
      </c>
      <c r="E120" s="13">
        <f t="shared" ref="E120:H120" si="34">IFERROR((E118/E119),0)</f>
        <v>0.87352816002269829</v>
      </c>
      <c r="F120" s="13">
        <f t="shared" si="34"/>
        <v>0.8826179216245772</v>
      </c>
      <c r="G120" s="13">
        <f t="shared" si="34"/>
        <v>0.9572260486564782</v>
      </c>
      <c r="H120" s="40">
        <f t="shared" si="34"/>
        <v>0.89239800995024876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zoomScale="85" zoomScaleNormal="85" workbookViewId="0">
      <selection activeCell="D6" sqref="D6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72" t="s">
        <v>28</v>
      </c>
      <c r="C2" s="72"/>
      <c r="D2" s="72"/>
      <c r="E2" s="72"/>
    </row>
    <row r="3" spans="2:5" x14ac:dyDescent="0.25">
      <c r="B3" s="73" t="s">
        <v>0</v>
      </c>
      <c r="C3" s="73"/>
      <c r="D3" s="73"/>
      <c r="E3" s="73"/>
    </row>
    <row r="4" spans="2:5" x14ac:dyDescent="0.25">
      <c r="B4" s="72" t="s">
        <v>1</v>
      </c>
      <c r="C4" s="72"/>
      <c r="D4" s="72"/>
      <c r="E4" s="72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2018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74" t="s">
        <v>7</v>
      </c>
      <c r="D9" s="74"/>
    </row>
    <row r="10" spans="2:5" x14ac:dyDescent="0.25">
      <c r="B10" t="s">
        <v>5</v>
      </c>
      <c r="C10" s="75" t="s">
        <v>8</v>
      </c>
      <c r="D10" s="75"/>
    </row>
    <row r="11" spans="2:5" x14ac:dyDescent="0.25">
      <c r="C11" s="75"/>
      <c r="D11" s="75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325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240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242.5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275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253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360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253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273.5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228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253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242.5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242.5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275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222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201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249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222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222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222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222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222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211.5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222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222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243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222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222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540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540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540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8207.5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A9DE-76D2-418B-B4D4-013A2A93B047}">
  <sheetPr>
    <tabColor rgb="FFFF0000"/>
  </sheetPr>
  <dimension ref="B2:E49"/>
  <sheetViews>
    <sheetView showGridLines="0" zoomScale="85" zoomScaleNormal="85" workbookViewId="0">
      <selection activeCell="C14" sqref="C14:D4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72" t="s">
        <v>21</v>
      </c>
      <c r="C2" s="72"/>
      <c r="D2" s="72"/>
      <c r="E2" s="72"/>
    </row>
    <row r="3" spans="2:5" ht="15" x14ac:dyDescent="0.2">
      <c r="B3" s="73" t="s">
        <v>22</v>
      </c>
      <c r="C3" s="73"/>
      <c r="D3" s="73"/>
      <c r="E3" s="73"/>
    </row>
    <row r="4" spans="2:5" ht="15" x14ac:dyDescent="0.25">
      <c r="B4" s="72" t="s">
        <v>1</v>
      </c>
      <c r="C4" s="72"/>
      <c r="D4" s="72"/>
      <c r="E4" s="72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1">
        <v>2018</v>
      </c>
    </row>
    <row r="8" spans="2:5" ht="15" x14ac:dyDescent="0.25">
      <c r="B8" s="25" t="s">
        <v>4</v>
      </c>
      <c r="C8" s="25" t="str">
        <f>+'Anexo F (CSA)'!C8</f>
        <v>Noviembre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6" t="s">
        <v>24</v>
      </c>
      <c r="D10" s="76"/>
      <c r="E10" s="76"/>
    </row>
    <row r="11" spans="2:5" x14ac:dyDescent="0.2">
      <c r="C11" s="76"/>
      <c r="D11" s="76"/>
      <c r="E11" s="76"/>
    </row>
    <row r="13" spans="2:5" ht="43.5" customHeight="1" x14ac:dyDescent="0.2">
      <c r="B13" s="62" t="s">
        <v>9</v>
      </c>
      <c r="C13" s="28" t="s">
        <v>25</v>
      </c>
      <c r="D13" s="28" t="s">
        <v>26</v>
      </c>
      <c r="E13" s="62" t="s">
        <v>27</v>
      </c>
    </row>
    <row r="14" spans="2:5" x14ac:dyDescent="0.2">
      <c r="B14" s="29" t="s">
        <v>53</v>
      </c>
      <c r="C14" s="30">
        <v>72</v>
      </c>
      <c r="D14" s="30">
        <v>6681</v>
      </c>
      <c r="E14" s="31">
        <f t="shared" ref="E14:E48" si="0">IFERROR((C14/D14),0)</f>
        <v>1.0776829815895825E-2</v>
      </c>
    </row>
    <row r="15" spans="2:5" x14ac:dyDescent="0.2">
      <c r="B15" s="29" t="s">
        <v>54</v>
      </c>
      <c r="C15" s="30">
        <v>364</v>
      </c>
      <c r="D15" s="30">
        <v>15706</v>
      </c>
      <c r="E15" s="31">
        <f t="shared" si="0"/>
        <v>2.3175856360626513E-2</v>
      </c>
    </row>
    <row r="16" spans="2:5" x14ac:dyDescent="0.2">
      <c r="B16" s="29" t="s">
        <v>55</v>
      </c>
      <c r="C16" s="30">
        <v>55</v>
      </c>
      <c r="D16" s="30">
        <v>5648</v>
      </c>
      <c r="E16" s="31">
        <f t="shared" si="0"/>
        <v>9.7379603399433429E-3</v>
      </c>
    </row>
    <row r="17" spans="2:5" x14ac:dyDescent="0.2">
      <c r="B17" s="29" t="s">
        <v>56</v>
      </c>
      <c r="C17" s="30">
        <v>188</v>
      </c>
      <c r="D17" s="30">
        <v>8250</v>
      </c>
      <c r="E17" s="31">
        <f t="shared" si="0"/>
        <v>2.2787878787878788E-2</v>
      </c>
    </row>
    <row r="18" spans="2:5" x14ac:dyDescent="0.2">
      <c r="B18" s="29" t="s">
        <v>57</v>
      </c>
      <c r="C18" s="30">
        <v>120</v>
      </c>
      <c r="D18" s="30">
        <v>4703</v>
      </c>
      <c r="E18" s="31">
        <f t="shared" si="0"/>
        <v>2.5515628322347439E-2</v>
      </c>
    </row>
    <row r="19" spans="2:5" x14ac:dyDescent="0.2">
      <c r="B19" s="29" t="s">
        <v>58</v>
      </c>
      <c r="C19" s="30">
        <v>192</v>
      </c>
      <c r="D19" s="30">
        <v>7123</v>
      </c>
      <c r="E19" s="31">
        <f t="shared" si="0"/>
        <v>2.6954934718517478E-2</v>
      </c>
    </row>
    <row r="20" spans="2:5" x14ac:dyDescent="0.2">
      <c r="B20" s="29" t="s">
        <v>59</v>
      </c>
      <c r="C20" s="30">
        <v>55</v>
      </c>
      <c r="D20" s="30">
        <v>3536</v>
      </c>
      <c r="E20" s="31">
        <f t="shared" si="0"/>
        <v>1.5554298642533937E-2</v>
      </c>
    </row>
    <row r="21" spans="2:5" x14ac:dyDescent="0.2">
      <c r="B21" s="29" t="s">
        <v>60</v>
      </c>
      <c r="C21" s="30">
        <v>90</v>
      </c>
      <c r="D21" s="30">
        <v>4947</v>
      </c>
      <c r="E21" s="31">
        <f t="shared" si="0"/>
        <v>1.8192844147968467E-2</v>
      </c>
    </row>
    <row r="22" spans="2:5" x14ac:dyDescent="0.2">
      <c r="B22" s="29" t="s">
        <v>61</v>
      </c>
      <c r="C22" s="30">
        <v>34</v>
      </c>
      <c r="D22" s="30">
        <v>2382</v>
      </c>
      <c r="E22" s="31">
        <f t="shared" si="0"/>
        <v>1.4273719563392108E-2</v>
      </c>
    </row>
    <row r="23" spans="2:5" x14ac:dyDescent="0.2">
      <c r="B23" s="29" t="s">
        <v>62</v>
      </c>
      <c r="C23" s="30">
        <v>53</v>
      </c>
      <c r="D23" s="30">
        <v>5945</v>
      </c>
      <c r="E23" s="31">
        <f t="shared" si="0"/>
        <v>8.9150546677880579E-3</v>
      </c>
    </row>
    <row r="24" spans="2:5" x14ac:dyDescent="0.2">
      <c r="B24" s="29" t="s">
        <v>63</v>
      </c>
      <c r="C24" s="30">
        <v>25</v>
      </c>
      <c r="D24" s="30">
        <v>4687</v>
      </c>
      <c r="E24" s="31">
        <f t="shared" si="0"/>
        <v>5.3339022829101768E-3</v>
      </c>
    </row>
    <row r="25" spans="2:5" x14ac:dyDescent="0.2">
      <c r="B25" s="29" t="s">
        <v>64</v>
      </c>
      <c r="C25" s="30">
        <v>18</v>
      </c>
      <c r="D25" s="30">
        <v>2215</v>
      </c>
      <c r="E25" s="31">
        <f t="shared" si="0"/>
        <v>8.1264108352144468E-3</v>
      </c>
    </row>
    <row r="26" spans="2:5" x14ac:dyDescent="0.2">
      <c r="B26" s="29" t="s">
        <v>65</v>
      </c>
      <c r="C26" s="30">
        <v>9</v>
      </c>
      <c r="D26" s="30">
        <v>2046</v>
      </c>
      <c r="E26" s="31">
        <f t="shared" si="0"/>
        <v>4.3988269794721412E-3</v>
      </c>
    </row>
    <row r="27" spans="2:5" x14ac:dyDescent="0.2">
      <c r="B27" s="29" t="s">
        <v>66</v>
      </c>
      <c r="C27" s="30" t="s">
        <v>95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v>10</v>
      </c>
      <c r="D28" s="30">
        <v>4245</v>
      </c>
      <c r="E28" s="31">
        <f t="shared" si="0"/>
        <v>2.3557126030624262E-3</v>
      </c>
    </row>
    <row r="29" spans="2:5" x14ac:dyDescent="0.2">
      <c r="B29" s="29" t="s">
        <v>94</v>
      </c>
      <c r="C29" s="30">
        <v>297</v>
      </c>
      <c r="D29" s="30">
        <v>6994</v>
      </c>
      <c r="E29" s="31">
        <f t="shared" si="0"/>
        <v>4.2464969974263654E-2</v>
      </c>
    </row>
    <row r="30" spans="2:5" x14ac:dyDescent="0.2">
      <c r="B30" s="29" t="s">
        <v>91</v>
      </c>
      <c r="C30" s="30">
        <v>161</v>
      </c>
      <c r="D30" s="30">
        <v>14165</v>
      </c>
      <c r="E30" s="31">
        <f t="shared" si="0"/>
        <v>1.136604306388987E-2</v>
      </c>
    </row>
    <row r="31" spans="2:5" x14ac:dyDescent="0.2">
      <c r="B31" s="29" t="s">
        <v>68</v>
      </c>
      <c r="C31" s="30">
        <v>26</v>
      </c>
      <c r="D31" s="30">
        <v>3556</v>
      </c>
      <c r="E31" s="31">
        <f t="shared" si="0"/>
        <v>7.3115860517435323E-3</v>
      </c>
    </row>
    <row r="32" spans="2:5" x14ac:dyDescent="0.2">
      <c r="B32" s="29" t="s">
        <v>88</v>
      </c>
      <c r="C32" s="30">
        <v>121</v>
      </c>
      <c r="D32" s="30">
        <v>11488</v>
      </c>
      <c r="E32" s="31">
        <f t="shared" si="0"/>
        <v>1.0532729805013928E-2</v>
      </c>
    </row>
    <row r="33" spans="2:5" x14ac:dyDescent="0.2">
      <c r="B33" s="29" t="s">
        <v>90</v>
      </c>
      <c r="C33" s="30">
        <v>723</v>
      </c>
      <c r="D33" s="30">
        <v>23167</v>
      </c>
      <c r="E33" s="31">
        <f t="shared" si="0"/>
        <v>3.1208184054905684E-2</v>
      </c>
    </row>
    <row r="34" spans="2:5" x14ac:dyDescent="0.2">
      <c r="B34" s="29" t="s">
        <v>93</v>
      </c>
      <c r="C34" s="30">
        <v>253</v>
      </c>
      <c r="D34" s="30">
        <v>8717</v>
      </c>
      <c r="E34" s="31">
        <f t="shared" si="0"/>
        <v>2.9023746701846966E-2</v>
      </c>
    </row>
    <row r="35" spans="2:5" x14ac:dyDescent="0.2">
      <c r="B35" s="29" t="s">
        <v>92</v>
      </c>
      <c r="C35" s="30" t="s">
        <v>95</v>
      </c>
      <c r="D35" s="30" t="s">
        <v>95</v>
      </c>
      <c r="E35" s="31">
        <f t="shared" si="0"/>
        <v>0</v>
      </c>
    </row>
    <row r="36" spans="2:5" x14ac:dyDescent="0.2">
      <c r="B36" s="60" t="s">
        <v>69</v>
      </c>
      <c r="C36" s="30">
        <v>4</v>
      </c>
      <c r="D36" s="30">
        <v>1310</v>
      </c>
      <c r="E36" s="31">
        <f t="shared" si="0"/>
        <v>3.0534351145038168E-3</v>
      </c>
    </row>
    <row r="37" spans="2:5" x14ac:dyDescent="0.2">
      <c r="B37" s="29" t="s">
        <v>70</v>
      </c>
      <c r="C37" s="30">
        <v>174</v>
      </c>
      <c r="D37" s="30">
        <v>8197</v>
      </c>
      <c r="E37" s="31">
        <f t="shared" si="0"/>
        <v>2.1227278272538733E-2</v>
      </c>
    </row>
    <row r="38" spans="2:5" x14ac:dyDescent="0.2">
      <c r="B38" s="29" t="s">
        <v>71</v>
      </c>
      <c r="C38" s="30">
        <v>193</v>
      </c>
      <c r="D38" s="30">
        <v>5171</v>
      </c>
      <c r="E38" s="31">
        <f t="shared" si="0"/>
        <v>3.7323535099593887E-2</v>
      </c>
    </row>
    <row r="39" spans="2:5" x14ac:dyDescent="0.2">
      <c r="B39" s="29" t="s">
        <v>72</v>
      </c>
      <c r="C39" s="30">
        <v>125</v>
      </c>
      <c r="D39" s="30">
        <v>4113</v>
      </c>
      <c r="E39" s="31">
        <f t="shared" si="0"/>
        <v>3.0391441769997567E-2</v>
      </c>
    </row>
    <row r="40" spans="2:5" x14ac:dyDescent="0.2">
      <c r="B40" s="29" t="s">
        <v>73</v>
      </c>
      <c r="C40" s="30">
        <v>89</v>
      </c>
      <c r="D40" s="30">
        <v>6725</v>
      </c>
      <c r="E40" s="31">
        <f t="shared" si="0"/>
        <v>1.3234200743494424E-2</v>
      </c>
    </row>
    <row r="41" spans="2:5" x14ac:dyDescent="0.2">
      <c r="B41" s="29" t="s">
        <v>74</v>
      </c>
      <c r="C41" s="30">
        <v>118</v>
      </c>
      <c r="D41" s="30">
        <v>5191</v>
      </c>
      <c r="E41" s="31">
        <f t="shared" si="0"/>
        <v>2.2731650934309382E-2</v>
      </c>
    </row>
    <row r="42" spans="2:5" x14ac:dyDescent="0.2">
      <c r="B42" s="29" t="s">
        <v>75</v>
      </c>
      <c r="C42" s="30">
        <v>238</v>
      </c>
      <c r="D42" s="30">
        <v>4706</v>
      </c>
      <c r="E42" s="31">
        <f t="shared" si="0"/>
        <v>5.0573735656608582E-2</v>
      </c>
    </row>
    <row r="43" spans="2:5" x14ac:dyDescent="0.2">
      <c r="B43" s="29" t="s">
        <v>76</v>
      </c>
      <c r="C43" s="30">
        <v>47</v>
      </c>
      <c r="D43" s="30">
        <v>3601</v>
      </c>
      <c r="E43" s="31">
        <f t="shared" si="0"/>
        <v>1.3051930019439044E-2</v>
      </c>
    </row>
    <row r="44" spans="2:5" x14ac:dyDescent="0.2">
      <c r="B44" s="29" t="s">
        <v>77</v>
      </c>
      <c r="C44" s="30" t="s">
        <v>95</v>
      </c>
      <c r="D44" s="30" t="s">
        <v>95</v>
      </c>
      <c r="E44" s="31">
        <f t="shared" si="0"/>
        <v>0</v>
      </c>
    </row>
    <row r="45" spans="2:5" x14ac:dyDescent="0.2">
      <c r="B45" s="29" t="s">
        <v>78</v>
      </c>
      <c r="C45" s="30">
        <v>34</v>
      </c>
      <c r="D45" s="30">
        <v>4530</v>
      </c>
      <c r="E45" s="31">
        <f t="shared" si="0"/>
        <v>7.5055187637969095E-3</v>
      </c>
    </row>
    <row r="46" spans="2:5" x14ac:dyDescent="0.2">
      <c r="B46" s="29" t="s">
        <v>79</v>
      </c>
      <c r="C46" s="30">
        <v>26</v>
      </c>
      <c r="D46" s="30">
        <v>2492</v>
      </c>
      <c r="E46" s="31">
        <f t="shared" si="0"/>
        <v>1.043338683788122E-2</v>
      </c>
    </row>
    <row r="47" spans="2:5" x14ac:dyDescent="0.2">
      <c r="B47" s="29" t="s">
        <v>80</v>
      </c>
      <c r="C47" s="30">
        <v>24</v>
      </c>
      <c r="D47" s="30">
        <v>6279</v>
      </c>
      <c r="E47" s="31">
        <f t="shared" si="0"/>
        <v>3.822264691829909E-3</v>
      </c>
    </row>
    <row r="48" spans="2:5" x14ac:dyDescent="0.2">
      <c r="B48" s="60" t="s">
        <v>81</v>
      </c>
      <c r="C48" s="30">
        <v>10</v>
      </c>
      <c r="D48" s="30">
        <v>2484</v>
      </c>
      <c r="E48" s="31">
        <f t="shared" si="0"/>
        <v>4.0257648953301124E-3</v>
      </c>
    </row>
    <row r="49" spans="2:5" x14ac:dyDescent="0.2">
      <c r="B49" s="15"/>
      <c r="C49" s="62">
        <f>SUM(C14:C48)</f>
        <v>3948</v>
      </c>
      <c r="D49" s="62">
        <f>SUM(D14:D48)</f>
        <v>201000</v>
      </c>
      <c r="E49" s="32">
        <f>IFERROR((C49/D49),0)</f>
        <v>1.9641791044776119E-2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D20" sqref="D20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72" t="s">
        <v>83</v>
      </c>
      <c r="C2" s="72"/>
      <c r="D2" s="72"/>
      <c r="E2" s="72"/>
    </row>
    <row r="3" spans="2:7" ht="15" customHeight="1" x14ac:dyDescent="0.25">
      <c r="B3" s="77" t="s">
        <v>84</v>
      </c>
      <c r="C3" s="77"/>
      <c r="D3" s="77"/>
      <c r="E3" s="77"/>
    </row>
    <row r="4" spans="2:7" x14ac:dyDescent="0.25">
      <c r="B4" s="72" t="s">
        <v>1</v>
      </c>
      <c r="C4" s="72"/>
      <c r="D4" s="72"/>
      <c r="E4" s="72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2018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8" t="s">
        <v>30</v>
      </c>
      <c r="D9" s="78"/>
      <c r="E9" s="78"/>
    </row>
    <row r="10" spans="2:7" ht="15" customHeight="1" x14ac:dyDescent="0.25">
      <c r="B10" s="25" t="s">
        <v>5</v>
      </c>
      <c r="C10" s="76" t="s">
        <v>31</v>
      </c>
      <c r="D10" s="76"/>
      <c r="E10" s="76"/>
    </row>
    <row r="11" spans="2:7" x14ac:dyDescent="0.25">
      <c r="B11" s="25"/>
      <c r="C11" s="76"/>
      <c r="D11" s="76"/>
      <c r="E11" s="76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78</v>
      </c>
      <c r="D14" s="47">
        <v>3512</v>
      </c>
      <c r="E14" s="52">
        <f>IFERROR(C14/D14,"")</f>
        <v>2.2209567198177675E-2</v>
      </c>
      <c r="G14" s="55"/>
    </row>
    <row r="15" spans="2:7" x14ac:dyDescent="0.25">
      <c r="B15" s="38" t="s">
        <v>86</v>
      </c>
      <c r="C15" s="47">
        <v>411</v>
      </c>
      <c r="D15" s="47">
        <v>56095</v>
      </c>
      <c r="E15" s="52">
        <f>IFERROR(C15/D15,"")</f>
        <v>7.3268562260451024E-3</v>
      </c>
      <c r="G15" s="55"/>
    </row>
    <row r="16" spans="2:7" x14ac:dyDescent="0.25">
      <c r="B16" s="38" t="s">
        <v>48</v>
      </c>
      <c r="C16" s="47">
        <v>20735</v>
      </c>
      <c r="D16" s="47">
        <v>794033</v>
      </c>
      <c r="E16" s="52">
        <f>IFERROR(C16/D16,"")</f>
        <v>2.611352424899217E-2</v>
      </c>
      <c r="G16" s="56"/>
    </row>
    <row r="17" spans="2:7" x14ac:dyDescent="0.25">
      <c r="B17" s="16" t="s">
        <v>10</v>
      </c>
      <c r="C17" s="53">
        <f>SUM(C14:C16)</f>
        <v>21224</v>
      </c>
      <c r="D17" s="53">
        <f>SUM(D14:D16)</f>
        <v>853640</v>
      </c>
      <c r="E17" s="54">
        <f>IFERROR(C17/D17,0)</f>
        <v>2.4862939880980272E-2</v>
      </c>
      <c r="G17" s="56"/>
    </row>
    <row r="18" spans="2:7" x14ac:dyDescent="0.25">
      <c r="G18" s="56"/>
    </row>
    <row r="19" spans="2:7" x14ac:dyDescent="0.25">
      <c r="C19" s="56"/>
      <c r="F19" t="s">
        <v>124</v>
      </c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25E4-2B98-4517-926A-F2E21B6C7506}">
  <dimension ref="B2:I23"/>
  <sheetViews>
    <sheetView showGridLines="0" zoomScale="85" zoomScaleNormal="85" workbookViewId="0">
      <selection activeCell="D6" sqref="D6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72" t="s">
        <v>36</v>
      </c>
      <c r="C2" s="72"/>
      <c r="D2" s="72"/>
      <c r="E2" s="72"/>
    </row>
    <row r="3" spans="2:9" ht="15" customHeight="1" x14ac:dyDescent="0.25">
      <c r="B3" s="77" t="s">
        <v>37</v>
      </c>
      <c r="C3" s="77"/>
      <c r="D3" s="77"/>
      <c r="E3" s="77"/>
    </row>
    <row r="4" spans="2:9" x14ac:dyDescent="0.25">
      <c r="B4" s="72" t="s">
        <v>1</v>
      </c>
      <c r="C4" s="72"/>
      <c r="D4" s="72"/>
      <c r="E4" s="72"/>
    </row>
    <row r="5" spans="2:9" x14ac:dyDescent="0.25">
      <c r="B5" s="64"/>
      <c r="C5" s="64"/>
      <c r="D5" s="64"/>
      <c r="E5" s="64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3">
        <v>2018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8" t="s">
        <v>39</v>
      </c>
      <c r="D10" s="68"/>
      <c r="E10" s="68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1571008</v>
      </c>
      <c r="D13" s="47">
        <v>1571008</v>
      </c>
      <c r="E13" s="58">
        <v>1</v>
      </c>
      <c r="I13" s="49"/>
    </row>
    <row r="14" spans="2:9" x14ac:dyDescent="0.25">
      <c r="B14" s="50">
        <v>102</v>
      </c>
      <c r="C14" s="47">
        <v>11147</v>
      </c>
      <c r="D14" s="47">
        <v>11147</v>
      </c>
      <c r="E14" s="58">
        <v>1</v>
      </c>
      <c r="I14" s="49"/>
    </row>
    <row r="15" spans="2:9" x14ac:dyDescent="0.25">
      <c r="B15" s="50">
        <v>103</v>
      </c>
      <c r="C15" s="47">
        <v>63968</v>
      </c>
      <c r="D15" s="47">
        <v>63968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668101</v>
      </c>
      <c r="D17" s="47">
        <v>794033</v>
      </c>
      <c r="E17" s="48">
        <v>0.8414020575971024</v>
      </c>
    </row>
    <row r="18" spans="2:5" x14ac:dyDescent="0.25">
      <c r="B18" s="50">
        <v>102</v>
      </c>
      <c r="C18" s="47">
        <v>3221</v>
      </c>
      <c r="D18" s="47">
        <v>3512</v>
      </c>
      <c r="E18" s="48">
        <v>0.91714123006833714</v>
      </c>
    </row>
    <row r="19" spans="2:5" x14ac:dyDescent="0.25">
      <c r="B19" s="38">
        <v>103</v>
      </c>
      <c r="C19" s="47">
        <v>52730</v>
      </c>
      <c r="D19" s="47">
        <v>56095</v>
      </c>
      <c r="E19" s="48">
        <v>0.94001247883055528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G (TEAP)</vt:lpstr>
      <vt:lpstr>Anexo F (CSA)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Bustamante Romani, Ricardo</cp:lastModifiedBy>
  <dcterms:created xsi:type="dcterms:W3CDTF">2013-11-15T20:02:00Z</dcterms:created>
  <dcterms:modified xsi:type="dcterms:W3CDTF">2018-12-20T23:30:07Z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