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ntrolGestionFinanzas\Gestión Informacion Regulatoria\ENTEL\Información Periódica Mensual\OSIPTEL\Indicadores de Calidad - ATENCION DE ABONADOS\2019\2019-12\"/>
    </mc:Choice>
  </mc:AlternateContent>
  <bookViews>
    <workbookView xWindow="-120" yWindow="-120" windowWidth="20730" windowHeight="11160" firstSheet="3" activeTab="4"/>
  </bookViews>
  <sheets>
    <sheet name="Anexo F (CSA)" sheetId="8" r:id="rId1"/>
    <sheet name="Anexo G (TEAP)" sheetId="9" r:id="rId2"/>
    <sheet name="Anexo H (DAP)" sheetId="10" r:id="rId3"/>
    <sheet name="Anexo I (CAT)" sheetId="6" r:id="rId4"/>
    <sheet name="Anexo J (AVH)" sheetId="11" r:id="rId5"/>
  </sheets>
  <externalReferences>
    <externalReference r:id="rId6"/>
  </externalReferences>
  <definedNames>
    <definedName name="_xlnm._FilterDatabase" localSheetId="1" hidden="1">'Anexo G (TEAP)'!$B$12:$M$12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6" l="1"/>
  <c r="F102" i="9" l="1"/>
  <c r="G101" i="9"/>
  <c r="G102" i="9" s="1"/>
  <c r="F101" i="9"/>
  <c r="E101" i="9"/>
  <c r="D101" i="9"/>
  <c r="H101" i="9" s="1"/>
  <c r="G100" i="9"/>
  <c r="F100" i="9"/>
  <c r="E100" i="9"/>
  <c r="E102" i="9" s="1"/>
  <c r="D100" i="9"/>
  <c r="D102" i="9" s="1"/>
  <c r="E99" i="9"/>
  <c r="G98" i="9"/>
  <c r="F98" i="9"/>
  <c r="F99" i="9" s="1"/>
  <c r="E98" i="9"/>
  <c r="D98" i="9"/>
  <c r="G97" i="9"/>
  <c r="G99" i="9" s="1"/>
  <c r="F97" i="9"/>
  <c r="E97" i="9"/>
  <c r="D97" i="9"/>
  <c r="D99" i="9" s="1"/>
  <c r="D96" i="9"/>
  <c r="G95" i="9"/>
  <c r="F95" i="9"/>
  <c r="E95" i="9"/>
  <c r="E96" i="9" s="1"/>
  <c r="D95" i="9"/>
  <c r="G94" i="9"/>
  <c r="G96" i="9" s="1"/>
  <c r="F94" i="9"/>
  <c r="F96" i="9" s="1"/>
  <c r="E94" i="9"/>
  <c r="D94" i="9"/>
  <c r="G93" i="9"/>
  <c r="D93" i="9"/>
  <c r="G92" i="9"/>
  <c r="F92" i="9"/>
  <c r="E92" i="9"/>
  <c r="D92" i="9"/>
  <c r="H92" i="9" s="1"/>
  <c r="G91" i="9"/>
  <c r="F91" i="9"/>
  <c r="F93" i="9" s="1"/>
  <c r="E91" i="9"/>
  <c r="E93" i="9" s="1"/>
  <c r="D91" i="9"/>
  <c r="G90" i="9"/>
  <c r="F90" i="9"/>
  <c r="G89" i="9"/>
  <c r="F89" i="9"/>
  <c r="E89" i="9"/>
  <c r="D89" i="9"/>
  <c r="H89" i="9" s="1"/>
  <c r="G88" i="9"/>
  <c r="F88" i="9"/>
  <c r="E88" i="9"/>
  <c r="E90" i="9" s="1"/>
  <c r="D88" i="9"/>
  <c r="F87" i="9"/>
  <c r="E87" i="9"/>
  <c r="G86" i="9"/>
  <c r="F86" i="9"/>
  <c r="E86" i="9"/>
  <c r="D86" i="9"/>
  <c r="H86" i="9" s="1"/>
  <c r="G85" i="9"/>
  <c r="F85" i="9"/>
  <c r="E85" i="9"/>
  <c r="D85" i="9"/>
  <c r="D87" i="9" s="1"/>
  <c r="D84" i="9"/>
  <c r="G83" i="9"/>
  <c r="F83" i="9"/>
  <c r="E83" i="9"/>
  <c r="E84" i="9" s="1"/>
  <c r="D83" i="9"/>
  <c r="H83" i="9" s="1"/>
  <c r="G82" i="9"/>
  <c r="G84" i="9" s="1"/>
  <c r="F82" i="9"/>
  <c r="F84" i="9" s="1"/>
  <c r="E82" i="9"/>
  <c r="D82" i="9"/>
  <c r="G81" i="9"/>
  <c r="G80" i="9"/>
  <c r="F80" i="9"/>
  <c r="E80" i="9"/>
  <c r="D80" i="9"/>
  <c r="D81" i="9" s="1"/>
  <c r="G79" i="9"/>
  <c r="F79" i="9"/>
  <c r="F81" i="9" s="1"/>
  <c r="E79" i="9"/>
  <c r="E81" i="9" s="1"/>
  <c r="D79" i="9"/>
  <c r="H79" i="9" s="1"/>
  <c r="F78" i="9"/>
  <c r="G77" i="9"/>
  <c r="G78" i="9" s="1"/>
  <c r="F77" i="9"/>
  <c r="E77" i="9"/>
  <c r="D77" i="9"/>
  <c r="H77" i="9" s="1"/>
  <c r="G76" i="9"/>
  <c r="F76" i="9"/>
  <c r="E76" i="9"/>
  <c r="E78" i="9" s="1"/>
  <c r="D76" i="9"/>
  <c r="E75" i="9"/>
  <c r="G74" i="9"/>
  <c r="F74" i="9"/>
  <c r="F75" i="9" s="1"/>
  <c r="E74" i="9"/>
  <c r="D74" i="9"/>
  <c r="G73" i="9"/>
  <c r="G75" i="9" s="1"/>
  <c r="F73" i="9"/>
  <c r="E73" i="9"/>
  <c r="D73" i="9"/>
  <c r="D75" i="9" s="1"/>
  <c r="D72" i="9"/>
  <c r="G71" i="9"/>
  <c r="F71" i="9"/>
  <c r="E71" i="9"/>
  <c r="E72" i="9" s="1"/>
  <c r="D71" i="9"/>
  <c r="G70" i="9"/>
  <c r="G72" i="9" s="1"/>
  <c r="F70" i="9"/>
  <c r="F72" i="9" s="1"/>
  <c r="E70" i="9"/>
  <c r="D70" i="9"/>
  <c r="G69" i="9"/>
  <c r="D69" i="9"/>
  <c r="G68" i="9"/>
  <c r="F68" i="9"/>
  <c r="E68" i="9"/>
  <c r="D68" i="9"/>
  <c r="H68" i="9" s="1"/>
  <c r="G67" i="9"/>
  <c r="F67" i="9"/>
  <c r="F69" i="9" s="1"/>
  <c r="E67" i="9"/>
  <c r="E69" i="9" s="1"/>
  <c r="D67" i="9"/>
  <c r="G66" i="9"/>
  <c r="F66" i="9"/>
  <c r="G65" i="9"/>
  <c r="F65" i="9"/>
  <c r="E65" i="9"/>
  <c r="D65" i="9"/>
  <c r="H65" i="9" s="1"/>
  <c r="G64" i="9"/>
  <c r="F64" i="9"/>
  <c r="E64" i="9"/>
  <c r="E66" i="9" s="1"/>
  <c r="D64" i="9"/>
  <c r="F63" i="9"/>
  <c r="E63" i="9"/>
  <c r="G62" i="9"/>
  <c r="F62" i="9"/>
  <c r="E62" i="9"/>
  <c r="D62" i="9"/>
  <c r="H62" i="9" s="1"/>
  <c r="G61" i="9"/>
  <c r="F61" i="9"/>
  <c r="E61" i="9"/>
  <c r="D61" i="9"/>
  <c r="D63" i="9" s="1"/>
  <c r="D60" i="9"/>
  <c r="G59" i="9"/>
  <c r="F59" i="9"/>
  <c r="E59" i="9"/>
  <c r="E60" i="9" s="1"/>
  <c r="D59" i="9"/>
  <c r="H59" i="9" s="1"/>
  <c r="G58" i="9"/>
  <c r="F58" i="9"/>
  <c r="F60" i="9" s="1"/>
  <c r="E58" i="9"/>
  <c r="D58" i="9"/>
  <c r="H58" i="9" s="1"/>
  <c r="H60" i="9" s="1"/>
  <c r="D57" i="9"/>
  <c r="G56" i="9"/>
  <c r="F56" i="9"/>
  <c r="E56" i="9"/>
  <c r="D56" i="9"/>
  <c r="G55" i="9"/>
  <c r="G57" i="9" s="1"/>
  <c r="F55" i="9"/>
  <c r="F57" i="9" s="1"/>
  <c r="E55" i="9"/>
  <c r="E57" i="9" s="1"/>
  <c r="D55" i="9"/>
  <c r="F54" i="9"/>
  <c r="G53" i="9"/>
  <c r="G54" i="9" s="1"/>
  <c r="F53" i="9"/>
  <c r="E53" i="9"/>
  <c r="D53" i="9"/>
  <c r="G52" i="9"/>
  <c r="F52" i="9"/>
  <c r="E52" i="9"/>
  <c r="E54" i="9" s="1"/>
  <c r="D52" i="9"/>
  <c r="D54" i="9" s="1"/>
  <c r="G50" i="9"/>
  <c r="G51" i="9" s="1"/>
  <c r="F50" i="9"/>
  <c r="F51" i="9" s="1"/>
  <c r="E50" i="9"/>
  <c r="D50" i="9"/>
  <c r="H50" i="9" s="1"/>
  <c r="G49" i="9"/>
  <c r="F49" i="9"/>
  <c r="E49" i="9"/>
  <c r="E51" i="9" s="1"/>
  <c r="D49" i="9"/>
  <c r="D48" i="9"/>
  <c r="G47" i="9"/>
  <c r="F47" i="9"/>
  <c r="E47" i="9"/>
  <c r="E48" i="9" s="1"/>
  <c r="D47" i="9"/>
  <c r="G46" i="9"/>
  <c r="G48" i="9" s="1"/>
  <c r="F46" i="9"/>
  <c r="F48" i="9" s="1"/>
  <c r="E46" i="9"/>
  <c r="D46" i="9"/>
  <c r="E45" i="9"/>
  <c r="G44" i="9"/>
  <c r="F44" i="9"/>
  <c r="E44" i="9"/>
  <c r="D44" i="9"/>
  <c r="D45" i="9" s="1"/>
  <c r="G43" i="9"/>
  <c r="G45" i="9" s="1"/>
  <c r="F43" i="9"/>
  <c r="F45" i="9" s="1"/>
  <c r="E43" i="9"/>
  <c r="D43" i="9"/>
  <c r="G41" i="9"/>
  <c r="G42" i="9" s="1"/>
  <c r="F41" i="9"/>
  <c r="E41" i="9"/>
  <c r="D41" i="9"/>
  <c r="H41" i="9" s="1"/>
  <c r="G40" i="9"/>
  <c r="F40" i="9"/>
  <c r="F42" i="9" s="1"/>
  <c r="E40" i="9"/>
  <c r="E42" i="9" s="1"/>
  <c r="D40" i="9"/>
  <c r="G38" i="9"/>
  <c r="F38" i="9"/>
  <c r="F39" i="9" s="1"/>
  <c r="E38" i="9"/>
  <c r="D38" i="9"/>
  <c r="H38" i="9" s="1"/>
  <c r="G37" i="9"/>
  <c r="G39" i="9" s="1"/>
  <c r="F37" i="9"/>
  <c r="E37" i="9"/>
  <c r="E39" i="9" s="1"/>
  <c r="D37" i="9"/>
  <c r="F36" i="9"/>
  <c r="G35" i="9"/>
  <c r="F35" i="9"/>
  <c r="E35" i="9"/>
  <c r="E36" i="9" s="1"/>
  <c r="D35" i="9"/>
  <c r="G34" i="9"/>
  <c r="G36" i="9" s="1"/>
  <c r="F34" i="9"/>
  <c r="E34" i="9"/>
  <c r="D34" i="9"/>
  <c r="D36" i="9" s="1"/>
  <c r="G32" i="9"/>
  <c r="F32" i="9"/>
  <c r="E32" i="9"/>
  <c r="D32" i="9"/>
  <c r="D33" i="9" s="1"/>
  <c r="G31" i="9"/>
  <c r="G33" i="9" s="1"/>
  <c r="F31" i="9"/>
  <c r="F33" i="9" s="1"/>
  <c r="E31" i="9"/>
  <c r="E33" i="9" s="1"/>
  <c r="D31" i="9"/>
  <c r="H31" i="9" s="1"/>
  <c r="D30" i="9"/>
  <c r="G29" i="9"/>
  <c r="G30" i="9" s="1"/>
  <c r="F29" i="9"/>
  <c r="E29" i="9"/>
  <c r="D29" i="9"/>
  <c r="H29" i="9" s="1"/>
  <c r="G28" i="9"/>
  <c r="F28" i="9"/>
  <c r="F30" i="9" s="1"/>
  <c r="E28" i="9"/>
  <c r="E30" i="9" s="1"/>
  <c r="D28" i="9"/>
  <c r="F27" i="9"/>
  <c r="E27" i="9"/>
  <c r="G26" i="9"/>
  <c r="F26" i="9"/>
  <c r="E26" i="9"/>
  <c r="D26" i="9"/>
  <c r="H26" i="9" s="1"/>
  <c r="G25" i="9"/>
  <c r="G27" i="9" s="1"/>
  <c r="F25" i="9"/>
  <c r="E25" i="9"/>
  <c r="D25" i="9"/>
  <c r="D27" i="9" s="1"/>
  <c r="G23" i="9"/>
  <c r="F23" i="9"/>
  <c r="F24" i="9" s="1"/>
  <c r="E23" i="9"/>
  <c r="E24" i="9" s="1"/>
  <c r="D23" i="9"/>
  <c r="G22" i="9"/>
  <c r="F22" i="9"/>
  <c r="E22" i="9"/>
  <c r="D22" i="9"/>
  <c r="D24" i="9" s="1"/>
  <c r="D21" i="9"/>
  <c r="G20" i="9"/>
  <c r="F20" i="9"/>
  <c r="E20" i="9"/>
  <c r="D20" i="9"/>
  <c r="H20" i="9" s="1"/>
  <c r="G19" i="9"/>
  <c r="G21" i="9" s="1"/>
  <c r="F19" i="9"/>
  <c r="F21" i="9" s="1"/>
  <c r="E19" i="9"/>
  <c r="D19" i="9"/>
  <c r="F18" i="9"/>
  <c r="D18" i="9"/>
  <c r="G17" i="9"/>
  <c r="G18" i="9" s="1"/>
  <c r="F17" i="9"/>
  <c r="E17" i="9"/>
  <c r="D17" i="9"/>
  <c r="G16" i="9"/>
  <c r="F16" i="9"/>
  <c r="E16" i="9"/>
  <c r="D16" i="9"/>
  <c r="H16" i="9" s="1"/>
  <c r="G15" i="9"/>
  <c r="G14" i="9"/>
  <c r="G104" i="9" s="1"/>
  <c r="F14" i="9"/>
  <c r="F104" i="9" s="1"/>
  <c r="E14" i="9"/>
  <c r="D14" i="9"/>
  <c r="G13" i="9"/>
  <c r="F13" i="9"/>
  <c r="E13" i="9"/>
  <c r="E15" i="9" s="1"/>
  <c r="D13" i="9"/>
  <c r="D103" i="9" l="1"/>
  <c r="D15" i="9"/>
  <c r="H13" i="9"/>
  <c r="E104" i="9"/>
  <c r="H22" i="9"/>
  <c r="H32" i="9"/>
  <c r="H33" i="9" s="1"/>
  <c r="D78" i="9"/>
  <c r="H76" i="9"/>
  <c r="H78" i="9" s="1"/>
  <c r="D104" i="9"/>
  <c r="F15" i="9"/>
  <c r="F103" i="9"/>
  <c r="F105" i="9" s="1"/>
  <c r="H19" i="9"/>
  <c r="H21" i="9" s="1"/>
  <c r="H28" i="9"/>
  <c r="H30" i="9" s="1"/>
  <c r="H46" i="9"/>
  <c r="H48" i="9" s="1"/>
  <c r="H47" i="9"/>
  <c r="H56" i="9"/>
  <c r="H61" i="9"/>
  <c r="H63" i="9" s="1"/>
  <c r="H81" i="9"/>
  <c r="E21" i="9"/>
  <c r="E103" i="9"/>
  <c r="E105" i="9" s="1"/>
  <c r="H52" i="9"/>
  <c r="G103" i="9"/>
  <c r="G105" i="9" s="1"/>
  <c r="H17" i="9"/>
  <c r="H18" i="9" s="1"/>
  <c r="G24" i="9"/>
  <c r="D42" i="9"/>
  <c r="H40" i="9"/>
  <c r="H42" i="9" s="1"/>
  <c r="D51" i="9"/>
  <c r="H49" i="9"/>
  <c r="H51" i="9" s="1"/>
  <c r="H53" i="9"/>
  <c r="H80" i="9"/>
  <c r="H82" i="9"/>
  <c r="H84" i="9" s="1"/>
  <c r="H100" i="9"/>
  <c r="H102" i="9" s="1"/>
  <c r="H14" i="9"/>
  <c r="H23" i="9"/>
  <c r="H25" i="9"/>
  <c r="H27" i="9" s="1"/>
  <c r="H34" i="9"/>
  <c r="H36" i="9" s="1"/>
  <c r="H43" i="9"/>
  <c r="H45" i="9" s="1"/>
  <c r="H44" i="9"/>
  <c r="H73" i="9"/>
  <c r="H75" i="9" s="1"/>
  <c r="H97" i="9"/>
  <c r="E18" i="9"/>
  <c r="H35" i="9"/>
  <c r="D39" i="9"/>
  <c r="H37" i="9"/>
  <c r="H39" i="9" s="1"/>
  <c r="H55" i="9"/>
  <c r="H57" i="9" s="1"/>
  <c r="G60" i="9"/>
  <c r="G63" i="9"/>
  <c r="D66" i="9"/>
  <c r="H64" i="9"/>
  <c r="H66" i="9" s="1"/>
  <c r="H67" i="9"/>
  <c r="H69" i="9" s="1"/>
  <c r="H70" i="9"/>
  <c r="H72" i="9" s="1"/>
  <c r="H71" i="9"/>
  <c r="H74" i="9"/>
  <c r="G87" i="9"/>
  <c r="D90" i="9"/>
  <c r="H88" i="9"/>
  <c r="H90" i="9" s="1"/>
  <c r="H91" i="9"/>
  <c r="H93" i="9" s="1"/>
  <c r="H94" i="9"/>
  <c r="H95" i="9"/>
  <c r="H98" i="9"/>
  <c r="H85" i="9"/>
  <c r="H87" i="9" s="1"/>
  <c r="C8" i="10"/>
  <c r="H96" i="9" l="1"/>
  <c r="H103" i="9"/>
  <c r="H15" i="9"/>
  <c r="H104" i="9"/>
  <c r="H99" i="9"/>
  <c r="H54" i="9"/>
  <c r="H24" i="9"/>
  <c r="D105" i="9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14" i="8"/>
  <c r="H105" i="9" l="1"/>
  <c r="D47" i="8"/>
  <c r="C47" i="8" l="1"/>
  <c r="E47" i="8" s="1"/>
</calcChain>
</file>

<file path=xl/sharedStrings.xml><?xml version="1.0" encoding="utf-8"?>
<sst xmlns="http://schemas.openxmlformats.org/spreadsheetml/2006/main" count="281" uniqueCount="124">
  <si>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</si>
  <si>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</si>
  <si>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</si>
  <si>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</si>
  <si>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</si>
  <si>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</si>
  <si>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</si>
  <si>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</si>
  <si>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</si>
  <si>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</si>
  <si>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</si>
  <si>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</si>
  <si>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</si>
  <si>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</si>
  <si>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</si>
  <si>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</si>
  <si>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</si>
  <si>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</si>
  <si>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</si>
  <si>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</si>
  <si>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</si>
  <si>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</si>
  <si>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</si>
  <si>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</si>
  <si>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</si>
  <si>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</si>
  <si>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</si>
  <si>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</si>
  <si>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</si>
  <si>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</si>
  <si>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</si>
  <si>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</si>
  <si>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</si>
  <si>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</si>
  <si>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</si>
  <si>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</si>
  <si>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</si>
  <si>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</si>
  <si>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</si>
  <si>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</si>
  <si>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</si>
  <si>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</si>
  <si>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</si>
  <si>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</si>
  <si>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</si>
  <si>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</si>
  <si>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</si>
  <si>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</si>
  <si>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</si>
  <si>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</si>
  <si>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</si>
  <si>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</si>
  <si>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</si>
  <si>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</si>
  <si>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</si>
  <si>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</si>
  <si>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</si>
  <si>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TP_Chincha</t>
  </si>
  <si>
    <t>TP_Chorrillos</t>
  </si>
  <si>
    <t>TP_Cuzco</t>
  </si>
  <si>
    <t>TP_Huacho</t>
  </si>
  <si>
    <t>TP_Huancayo</t>
  </si>
  <si>
    <t>TP_Ica</t>
  </si>
  <si>
    <t>TP_Ilo</t>
  </si>
  <si>
    <t>TP_Juliaca</t>
  </si>
  <si>
    <t>TP_La Victoria</t>
  </si>
  <si>
    <t>TP_Miraflores</t>
  </si>
  <si>
    <t>TP_Paita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</si>
  <si>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</si>
  <si>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</si>
  <si>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</si>
  <si>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</si>
  <si>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</si>
  <si>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</si>
  <si>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TP_Santa Anita</t>
  </si>
  <si>
    <t>TP_Tacna</t>
  </si>
  <si>
    <t>TP_Talara</t>
  </si>
  <si>
    <t>TP_Trujillo</t>
  </si>
  <si>
    <t>TP_Tumbes</t>
  </si>
  <si>
    <t>** Al no contar con IVR (la atención es directa) en los números 135 y 6117775, no están siendo considerados para el calculo del AVH.</t>
  </si>
  <si>
    <t>ANEXO I</t>
  </si>
  <si>
    <t>INDICADOR DE CORTE DE LA ATENCIÓN TELEFÓNICA POR LA EMPRESA OPERADORAS</t>
  </si>
  <si>
    <t>IVR 102</t>
  </si>
  <si>
    <t>IVR 103</t>
  </si>
  <si>
    <t>ENTEL PERU S.A.</t>
  </si>
  <si>
    <t>TP_NS Jockey Plaza</t>
  </si>
  <si>
    <t>TP_NS Megaplaza</t>
  </si>
  <si>
    <t>TP_NS MegaPlaza</t>
  </si>
  <si>
    <t>TP_Minka2</t>
  </si>
  <si>
    <t>TP_Open Angamos</t>
  </si>
  <si>
    <t>TP_Larco</t>
  </si>
  <si>
    <t>* Se reportan las llamadas atendidas por un agente ingresadas por el 102 (Reclamos)</t>
  </si>
  <si>
    <t xml:space="preserve"> </t>
  </si>
  <si>
    <t>TP Arequipa</t>
  </si>
  <si>
    <t>TPF Cercado</t>
  </si>
  <si>
    <t>TP Chiclayo</t>
  </si>
  <si>
    <t>TP Chimbote</t>
  </si>
  <si>
    <t>TP Chincha</t>
  </si>
  <si>
    <t>TP Cusco</t>
  </si>
  <si>
    <t>TP Huacho</t>
  </si>
  <si>
    <t>TP Huancayo</t>
  </si>
  <si>
    <t>TP Ica</t>
  </si>
  <si>
    <t>TP Ilo</t>
  </si>
  <si>
    <t>TPF Jockey Plaza</t>
  </si>
  <si>
    <t>TP Juliaca</t>
  </si>
  <si>
    <t>TP Larco</t>
  </si>
  <si>
    <t>TPF Minka</t>
  </si>
  <si>
    <t>TP Miraflores</t>
  </si>
  <si>
    <t>TP Piura</t>
  </si>
  <si>
    <t>TP Plaza República</t>
  </si>
  <si>
    <t>TP San Borja</t>
  </si>
  <si>
    <t>TP San Juan de Lurigancho</t>
  </si>
  <si>
    <t>TP San Juan de Miraflores</t>
  </si>
  <si>
    <t>TP San Miguel</t>
  </si>
  <si>
    <t>TP Santa Anita</t>
  </si>
  <si>
    <t>TP Tacna</t>
  </si>
  <si>
    <t>TP Talara</t>
  </si>
  <si>
    <t>TP Trujillo</t>
  </si>
  <si>
    <t>TPF Tumbes</t>
  </si>
  <si>
    <t>TPF Chorrillos</t>
  </si>
  <si>
    <t>TPF La Victoria</t>
  </si>
  <si>
    <t>TP Megaplaza</t>
  </si>
  <si>
    <t>TPF Open Plaza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</si>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</sst>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7" fillId="0" borderId="0" xfId="0" applyFont="1"/>
    <xf numFmtId="3" fontId="0" fillId="0" borderId="0" xfId="0" applyNumberFormat="1"/>
    <xf numFmtId="9" fontId="0" fillId="0" borderId="0" xfId="1" applyFont="1"/>
    <xf numFmtId="9" fontId="5" fillId="2" borderId="1" xfId="1" applyNumberFormat="1" applyFont="1" applyFill="1" applyBorder="1" applyAlignment="1">
      <alignment horizontal="center" vertical="center"/>
    </xf>
    <xf numFmtId="9" fontId="4" fillId="2" borderId="1" xfId="1" applyNumberFormat="1" applyFont="1" applyFill="1" applyBorder="1" applyAlignment="1">
      <alignment horizontal="center" vertical="center"/>
    </xf>
    <xf numFmtId="9" fontId="5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2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0" xfId="0" applyNumberFormat="1"/>
    <xf numFmtId="0" fontId="1" fillId="0" borderId="4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ime\TiemposOsiptel\14.%20Diciembre\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1TOsipte"/>
      <sheetName val="_2TOsiptel"/>
      <sheetName val="_3TOsiptel"/>
      <sheetName val="Catalogo"/>
    </sheetNames>
    <sheetDataSet>
      <sheetData sheetId="0" refreshError="1">
        <row r="1">
          <cell r="A1" t="str">
            <v>Agencia_Osiptel</v>
          </cell>
          <cell r="B1" t="str">
            <v>agencia</v>
          </cell>
          <cell r="C1" t="str">
            <v>Altas</v>
          </cell>
          <cell r="D1" t="str">
            <v>Baja</v>
          </cell>
          <cell r="E1" t="str">
            <v>Consulta</v>
          </cell>
          <cell r="F1" t="str">
            <v>Reclamo</v>
          </cell>
          <cell r="G1" t="str">
            <v>Total</v>
          </cell>
        </row>
        <row r="2">
          <cell r="A2" t="str">
            <v>TP_NS Jockey Plaza</v>
          </cell>
          <cell r="B2" t="str">
            <v>TPF JOCKEY PLAZA</v>
          </cell>
          <cell r="C2">
            <v>2552</v>
          </cell>
          <cell r="D2">
            <v>631</v>
          </cell>
          <cell r="E2">
            <v>7319</v>
          </cell>
          <cell r="F2">
            <v>1085</v>
          </cell>
          <cell r="G2">
            <v>11587</v>
          </cell>
        </row>
        <row r="3">
          <cell r="A3" t="str">
            <v>TP_San Juan de Miraflores</v>
          </cell>
          <cell r="B3" t="str">
            <v>TP SJ MIRAFLORES</v>
          </cell>
          <cell r="C3">
            <v>690</v>
          </cell>
          <cell r="D3">
            <v>687</v>
          </cell>
          <cell r="E3">
            <v>3597</v>
          </cell>
          <cell r="F3">
            <v>753</v>
          </cell>
          <cell r="G3">
            <v>5727</v>
          </cell>
        </row>
        <row r="4">
          <cell r="A4" t="str">
            <v>TP_Cercado de Lima</v>
          </cell>
          <cell r="B4" t="str">
            <v>TPF CERCADO</v>
          </cell>
          <cell r="C4">
            <v>463</v>
          </cell>
          <cell r="D4">
            <v>349</v>
          </cell>
          <cell r="E4">
            <v>11866</v>
          </cell>
          <cell r="F4">
            <v>1441</v>
          </cell>
          <cell r="G4">
            <v>14119</v>
          </cell>
        </row>
        <row r="5">
          <cell r="A5" t="str">
            <v>TP_Chincha</v>
          </cell>
          <cell r="B5" t="str">
            <v>TP CHINCHA</v>
          </cell>
          <cell r="C5">
            <v>600</v>
          </cell>
          <cell r="D5">
            <v>155</v>
          </cell>
          <cell r="E5">
            <v>3662</v>
          </cell>
          <cell r="F5">
            <v>370</v>
          </cell>
          <cell r="G5">
            <v>4787</v>
          </cell>
        </row>
        <row r="6">
          <cell r="A6" t="str">
            <v>TP_Huacho</v>
          </cell>
          <cell r="B6" t="str">
            <v>TP HUACHO</v>
          </cell>
          <cell r="C6">
            <v>483</v>
          </cell>
          <cell r="D6">
            <v>270</v>
          </cell>
          <cell r="E6">
            <v>1710</v>
          </cell>
          <cell r="F6">
            <v>298</v>
          </cell>
          <cell r="G6">
            <v>2761</v>
          </cell>
        </row>
        <row r="7">
          <cell r="A7" t="str">
            <v>TP_Piura</v>
          </cell>
          <cell r="B7" t="str">
            <v>TP PIURA</v>
          </cell>
          <cell r="C7">
            <v>2204</v>
          </cell>
          <cell r="D7">
            <v>285</v>
          </cell>
          <cell r="E7">
            <v>5209</v>
          </cell>
          <cell r="F7">
            <v>784</v>
          </cell>
          <cell r="G7">
            <v>8482</v>
          </cell>
        </row>
        <row r="8">
          <cell r="A8" t="str">
            <v>TP_Huancayo</v>
          </cell>
          <cell r="B8" t="str">
            <v>TP HUANCAYO</v>
          </cell>
          <cell r="C8">
            <v>904</v>
          </cell>
          <cell r="D8">
            <v>113</v>
          </cell>
          <cell r="E8">
            <v>2869</v>
          </cell>
          <cell r="F8">
            <v>220</v>
          </cell>
          <cell r="G8">
            <v>4106</v>
          </cell>
        </row>
        <row r="9">
          <cell r="A9" t="str">
            <v>TP_Miraflores</v>
          </cell>
          <cell r="B9" t="str">
            <v>TP MIRAFLORES</v>
          </cell>
          <cell r="C9">
            <v>787</v>
          </cell>
          <cell r="D9">
            <v>147</v>
          </cell>
          <cell r="E9">
            <v>2125</v>
          </cell>
          <cell r="F9">
            <v>287</v>
          </cell>
          <cell r="G9">
            <v>3346</v>
          </cell>
        </row>
        <row r="10">
          <cell r="A10" t="str">
            <v>TP_Santa Anita</v>
          </cell>
          <cell r="B10" t="str">
            <v>TP SANTA ANITA</v>
          </cell>
          <cell r="C10">
            <v>373</v>
          </cell>
          <cell r="D10">
            <v>189</v>
          </cell>
          <cell r="E10">
            <v>3116</v>
          </cell>
          <cell r="F10">
            <v>435</v>
          </cell>
          <cell r="G10">
            <v>4113</v>
          </cell>
        </row>
        <row r="11">
          <cell r="A11" t="str">
            <v>TP_Chorrillos</v>
          </cell>
          <cell r="B11" t="str">
            <v>TPF CHORRILLOS</v>
          </cell>
          <cell r="C11">
            <v>1697</v>
          </cell>
          <cell r="D11">
            <v>705</v>
          </cell>
          <cell r="E11">
            <v>8232</v>
          </cell>
          <cell r="F11">
            <v>1361</v>
          </cell>
          <cell r="G11">
            <v>11995</v>
          </cell>
        </row>
        <row r="12">
          <cell r="A12" t="str">
            <v>TP_Plaza Republica</v>
          </cell>
          <cell r="B12" t="str">
            <v>TP REPUBLICA</v>
          </cell>
          <cell r="C12">
            <v>856</v>
          </cell>
          <cell r="D12">
            <v>239</v>
          </cell>
          <cell r="E12">
            <v>4163</v>
          </cell>
          <cell r="F12">
            <v>600</v>
          </cell>
          <cell r="G12">
            <v>5858</v>
          </cell>
        </row>
        <row r="13">
          <cell r="A13" t="str">
            <v>TP_San Juan de Lurigancho</v>
          </cell>
          <cell r="B13" t="str">
            <v>TP SJ LURIGANCHO</v>
          </cell>
          <cell r="C13">
            <v>589</v>
          </cell>
          <cell r="D13">
            <v>364</v>
          </cell>
          <cell r="E13">
            <v>4469</v>
          </cell>
          <cell r="F13">
            <v>592</v>
          </cell>
          <cell r="G13">
            <v>6014</v>
          </cell>
        </row>
        <row r="14">
          <cell r="A14" t="str">
            <v>TP_Larco</v>
          </cell>
          <cell r="B14" t="str">
            <v>TP LARCO</v>
          </cell>
          <cell r="C14">
            <v>2132</v>
          </cell>
          <cell r="D14">
            <v>321</v>
          </cell>
          <cell r="E14">
            <v>3979</v>
          </cell>
          <cell r="F14">
            <v>610</v>
          </cell>
          <cell r="G14">
            <v>7042</v>
          </cell>
        </row>
        <row r="15">
          <cell r="A15" t="str">
            <v>TP_Talara</v>
          </cell>
          <cell r="B15" t="str">
            <v>TP TALARA</v>
          </cell>
          <cell r="C15">
            <v>945</v>
          </cell>
          <cell r="D15">
            <v>61</v>
          </cell>
          <cell r="E15">
            <v>2127</v>
          </cell>
          <cell r="F15">
            <v>81</v>
          </cell>
          <cell r="G15">
            <v>3214</v>
          </cell>
        </row>
        <row r="16">
          <cell r="A16" t="str">
            <v>TP_Minka2</v>
          </cell>
          <cell r="B16" t="str">
            <v>TPF MINKA</v>
          </cell>
          <cell r="C16">
            <v>3027</v>
          </cell>
          <cell r="D16">
            <v>712</v>
          </cell>
          <cell r="E16">
            <v>7676</v>
          </cell>
          <cell r="F16">
            <v>1290</v>
          </cell>
          <cell r="G16">
            <v>12705</v>
          </cell>
        </row>
        <row r="17">
          <cell r="A17" t="str">
            <v>TP_NS Megaplaza</v>
          </cell>
          <cell r="B17" t="str">
            <v>TP MEGA PLAZA</v>
          </cell>
          <cell r="C17">
            <v>5432</v>
          </cell>
          <cell r="D17">
            <v>2966</v>
          </cell>
          <cell r="E17">
            <v>32090</v>
          </cell>
          <cell r="F17">
            <v>6044</v>
          </cell>
          <cell r="G17">
            <v>46532</v>
          </cell>
        </row>
        <row r="18">
          <cell r="A18" t="str">
            <v>TP_Trujillo</v>
          </cell>
          <cell r="B18" t="str">
            <v>TP TRUJILLO</v>
          </cell>
          <cell r="C18">
            <v>1197</v>
          </cell>
          <cell r="D18">
            <v>948</v>
          </cell>
          <cell r="E18">
            <v>3116</v>
          </cell>
          <cell r="F18">
            <v>1229</v>
          </cell>
          <cell r="G18">
            <v>6490</v>
          </cell>
        </row>
        <row r="19">
          <cell r="A19" t="str">
            <v>TP_Chimbote</v>
          </cell>
          <cell r="B19" t="str">
            <v>TP CHIMBOTE</v>
          </cell>
          <cell r="C19">
            <v>4030</v>
          </cell>
          <cell r="D19">
            <v>1042</v>
          </cell>
          <cell r="E19">
            <v>9572</v>
          </cell>
          <cell r="F19">
            <v>2090</v>
          </cell>
          <cell r="G19">
            <v>16734</v>
          </cell>
        </row>
        <row r="20">
          <cell r="A20" t="str">
            <v>TP_La Victoria</v>
          </cell>
          <cell r="B20" t="str">
            <v>TPF LA VICTORIA</v>
          </cell>
          <cell r="C20">
            <v>174</v>
          </cell>
          <cell r="D20">
            <v>210</v>
          </cell>
          <cell r="E20">
            <v>2838</v>
          </cell>
          <cell r="F20">
            <v>419</v>
          </cell>
          <cell r="G20">
            <v>3641</v>
          </cell>
        </row>
        <row r="21">
          <cell r="A21" t="str">
            <v>TP_Open Angamos</v>
          </cell>
          <cell r="B21" t="str">
            <v>TPF OPEN ANGAMOS</v>
          </cell>
          <cell r="C21">
            <v>1712</v>
          </cell>
          <cell r="D21">
            <v>492</v>
          </cell>
          <cell r="E21">
            <v>6380</v>
          </cell>
          <cell r="F21">
            <v>1005</v>
          </cell>
          <cell r="G21">
            <v>9589</v>
          </cell>
        </row>
        <row r="22">
          <cell r="A22" t="str">
            <v>TP_Cuzco</v>
          </cell>
          <cell r="B22" t="str">
            <v>TP CUSCO</v>
          </cell>
          <cell r="C22">
            <v>969</v>
          </cell>
          <cell r="D22">
            <v>84</v>
          </cell>
          <cell r="E22">
            <v>3451</v>
          </cell>
          <cell r="F22">
            <v>493</v>
          </cell>
          <cell r="G22">
            <v>4997</v>
          </cell>
        </row>
        <row r="23">
          <cell r="A23" t="str">
            <v>TP_San Borja</v>
          </cell>
          <cell r="B23" t="str">
            <v>TP SAN BORJA</v>
          </cell>
          <cell r="C23">
            <v>777</v>
          </cell>
          <cell r="D23">
            <v>187</v>
          </cell>
          <cell r="E23">
            <v>3231</v>
          </cell>
          <cell r="F23">
            <v>452</v>
          </cell>
          <cell r="G23">
            <v>4647</v>
          </cell>
        </row>
        <row r="24">
          <cell r="A24" t="str">
            <v>TP_Arequipa</v>
          </cell>
          <cell r="B24" t="str">
            <v>TP AREQUIPA</v>
          </cell>
          <cell r="C24">
            <v>1396</v>
          </cell>
          <cell r="D24">
            <v>682</v>
          </cell>
          <cell r="E24">
            <v>2736</v>
          </cell>
          <cell r="F24">
            <v>970</v>
          </cell>
          <cell r="G24">
            <v>5784</v>
          </cell>
        </row>
        <row r="25">
          <cell r="A25" t="str">
            <v>TP_Tacna</v>
          </cell>
          <cell r="B25" t="str">
            <v>TP TACNA</v>
          </cell>
          <cell r="C25">
            <v>1370</v>
          </cell>
          <cell r="D25">
            <v>55</v>
          </cell>
          <cell r="E25">
            <v>3145</v>
          </cell>
          <cell r="F25">
            <v>402</v>
          </cell>
          <cell r="G25">
            <v>4972</v>
          </cell>
        </row>
        <row r="26">
          <cell r="A26" t="str">
            <v>TP_Juliaca</v>
          </cell>
          <cell r="B26" t="str">
            <v>TP JULIACA</v>
          </cell>
          <cell r="C26">
            <v>87</v>
          </cell>
          <cell r="D26">
            <v>31</v>
          </cell>
          <cell r="E26">
            <v>1716</v>
          </cell>
          <cell r="F26">
            <v>91</v>
          </cell>
          <cell r="G26">
            <v>1925</v>
          </cell>
        </row>
        <row r="27">
          <cell r="A27" t="str">
            <v>TP_San Miguel</v>
          </cell>
          <cell r="B27" t="str">
            <v>TPF PLAZA SAN MIGUEL</v>
          </cell>
          <cell r="C27">
            <v>3079</v>
          </cell>
          <cell r="D27">
            <v>637</v>
          </cell>
          <cell r="E27">
            <v>10388</v>
          </cell>
          <cell r="F27">
            <v>1370</v>
          </cell>
          <cell r="G27">
            <v>15474</v>
          </cell>
        </row>
        <row r="28">
          <cell r="A28" t="str">
            <v>TP_Chiclayo</v>
          </cell>
          <cell r="B28" t="str">
            <v>TP CHICLAYO</v>
          </cell>
          <cell r="C28">
            <v>1131</v>
          </cell>
          <cell r="D28">
            <v>179</v>
          </cell>
          <cell r="E28">
            <v>3562</v>
          </cell>
          <cell r="F28">
            <v>910</v>
          </cell>
          <cell r="G28">
            <v>5782</v>
          </cell>
        </row>
        <row r="29">
          <cell r="A29" t="str">
            <v>TP_Ica</v>
          </cell>
          <cell r="B29" t="str">
            <v>TP ICA</v>
          </cell>
          <cell r="C29">
            <v>541</v>
          </cell>
          <cell r="D29">
            <v>78</v>
          </cell>
          <cell r="E29">
            <v>4221</v>
          </cell>
          <cell r="F29">
            <v>365</v>
          </cell>
          <cell r="G29">
            <v>5205</v>
          </cell>
        </row>
        <row r="30">
          <cell r="A30" t="str">
            <v>TP_Ilo</v>
          </cell>
          <cell r="B30" t="str">
            <v>TP ILO</v>
          </cell>
          <cell r="C30">
            <v>217</v>
          </cell>
          <cell r="D30">
            <v>15</v>
          </cell>
          <cell r="E30">
            <v>1833</v>
          </cell>
          <cell r="F30">
            <v>72</v>
          </cell>
          <cell r="G30">
            <v>2137</v>
          </cell>
        </row>
        <row r="31">
          <cell r="A31" t="str">
            <v>TP_Tumbes</v>
          </cell>
          <cell r="B31" t="str">
            <v>TPF TUMBES</v>
          </cell>
          <cell r="C31">
            <v>740</v>
          </cell>
          <cell r="D31">
            <v>8</v>
          </cell>
          <cell r="E31">
            <v>1024</v>
          </cell>
          <cell r="F31">
            <v>32</v>
          </cell>
          <cell r="G31">
            <v>1804</v>
          </cell>
        </row>
      </sheetData>
      <sheetData sheetId="1" refreshError="1">
        <row r="1">
          <cell r="A1" t="str">
            <v>Agencia_Osiptel</v>
          </cell>
          <cell r="B1" t="str">
            <v>agencia</v>
          </cell>
          <cell r="C1" t="str">
            <v>Altas</v>
          </cell>
          <cell r="D1" t="str">
            <v>Baja</v>
          </cell>
          <cell r="E1" t="str">
            <v>Consulta</v>
          </cell>
          <cell r="F1" t="str">
            <v>Reclamo</v>
          </cell>
        </row>
        <row r="2">
          <cell r="A2" t="str">
            <v>TP_NS Jockey Plaza</v>
          </cell>
          <cell r="B2" t="str">
            <v>TPF JOCKEY PLAZA</v>
          </cell>
          <cell r="C2">
            <v>2371</v>
          </cell>
          <cell r="D2">
            <v>517</v>
          </cell>
          <cell r="E2">
            <v>6013</v>
          </cell>
          <cell r="F2">
            <v>995</v>
          </cell>
        </row>
        <row r="3">
          <cell r="A3" t="str">
            <v>TP_San Juan de Miraflores</v>
          </cell>
          <cell r="B3" t="str">
            <v>TP SJ MIRAFLORES</v>
          </cell>
          <cell r="C3">
            <v>654</v>
          </cell>
          <cell r="D3">
            <v>584</v>
          </cell>
          <cell r="E3">
            <v>3137</v>
          </cell>
          <cell r="F3">
            <v>629</v>
          </cell>
        </row>
        <row r="4">
          <cell r="A4" t="str">
            <v>TP_Cercado de Lima</v>
          </cell>
          <cell r="B4" t="str">
            <v>TPF CERCADO</v>
          </cell>
          <cell r="C4">
            <v>439</v>
          </cell>
          <cell r="D4">
            <v>279</v>
          </cell>
          <cell r="E4">
            <v>10158</v>
          </cell>
          <cell r="F4">
            <v>1203</v>
          </cell>
        </row>
        <row r="5">
          <cell r="A5" t="str">
            <v>TP_Minka2</v>
          </cell>
          <cell r="B5" t="str">
            <v>TPF MINKA</v>
          </cell>
          <cell r="C5">
            <v>2868</v>
          </cell>
          <cell r="D5">
            <v>639</v>
          </cell>
          <cell r="E5">
            <v>6927</v>
          </cell>
          <cell r="F5">
            <v>1127</v>
          </cell>
        </row>
        <row r="6">
          <cell r="A6" t="str">
            <v>TP_Chincha</v>
          </cell>
          <cell r="B6" t="str">
            <v>TP CHINCHA</v>
          </cell>
          <cell r="C6">
            <v>542</v>
          </cell>
          <cell r="D6">
            <v>134</v>
          </cell>
          <cell r="E6">
            <v>3028</v>
          </cell>
          <cell r="F6">
            <v>301</v>
          </cell>
        </row>
        <row r="7">
          <cell r="A7" t="str">
            <v>TP_Huacho</v>
          </cell>
          <cell r="B7" t="str">
            <v>TP HUACHO</v>
          </cell>
          <cell r="C7">
            <v>463</v>
          </cell>
          <cell r="D7">
            <v>248</v>
          </cell>
          <cell r="E7">
            <v>1600</v>
          </cell>
          <cell r="F7">
            <v>266</v>
          </cell>
        </row>
        <row r="8">
          <cell r="A8" t="str">
            <v>TP_Piura</v>
          </cell>
          <cell r="B8" t="str">
            <v>TP PIURA</v>
          </cell>
          <cell r="C8">
            <v>2001</v>
          </cell>
          <cell r="D8">
            <v>242</v>
          </cell>
          <cell r="E8">
            <v>4361</v>
          </cell>
          <cell r="F8">
            <v>660</v>
          </cell>
        </row>
        <row r="9">
          <cell r="A9" t="str">
            <v>TP_Huancayo</v>
          </cell>
          <cell r="B9" t="str">
            <v>TP HUANCAYO</v>
          </cell>
          <cell r="C9">
            <v>843</v>
          </cell>
          <cell r="D9">
            <v>105</v>
          </cell>
          <cell r="E9">
            <v>2435</v>
          </cell>
          <cell r="F9">
            <v>188</v>
          </cell>
        </row>
        <row r="10">
          <cell r="A10" t="str">
            <v>TP_Miraflores</v>
          </cell>
          <cell r="B10" t="str">
            <v>TP MIRAFLORES</v>
          </cell>
          <cell r="C10">
            <v>717</v>
          </cell>
          <cell r="D10">
            <v>127</v>
          </cell>
          <cell r="E10">
            <v>1750</v>
          </cell>
          <cell r="F10">
            <v>232</v>
          </cell>
        </row>
        <row r="11">
          <cell r="A11" t="str">
            <v>TP_NS Megaplaza</v>
          </cell>
          <cell r="B11" t="str">
            <v>TP MEGA PLAZA</v>
          </cell>
          <cell r="C11">
            <v>5030</v>
          </cell>
          <cell r="D11">
            <v>2054</v>
          </cell>
          <cell r="E11">
            <v>25404</v>
          </cell>
          <cell r="F11">
            <v>4038</v>
          </cell>
        </row>
        <row r="12">
          <cell r="A12" t="str">
            <v>TP_Trujillo</v>
          </cell>
          <cell r="B12" t="str">
            <v>TP TRUJILLO</v>
          </cell>
          <cell r="C12">
            <v>1116</v>
          </cell>
          <cell r="D12">
            <v>710</v>
          </cell>
          <cell r="E12">
            <v>2545</v>
          </cell>
          <cell r="F12">
            <v>993</v>
          </cell>
        </row>
        <row r="13">
          <cell r="A13" t="str">
            <v>TP_Chimbote</v>
          </cell>
          <cell r="B13" t="str">
            <v>TP CHIMBOTE</v>
          </cell>
          <cell r="C13">
            <v>3764</v>
          </cell>
          <cell r="D13">
            <v>582</v>
          </cell>
          <cell r="E13">
            <v>6310</v>
          </cell>
          <cell r="F13">
            <v>1290</v>
          </cell>
        </row>
        <row r="14">
          <cell r="A14" t="str">
            <v>TP_La Victoria</v>
          </cell>
          <cell r="B14" t="str">
            <v>TPF LA VICTORIA</v>
          </cell>
          <cell r="C14">
            <v>167</v>
          </cell>
          <cell r="D14">
            <v>199</v>
          </cell>
          <cell r="E14">
            <v>2759</v>
          </cell>
          <cell r="F14">
            <v>398</v>
          </cell>
        </row>
        <row r="15">
          <cell r="A15" t="str">
            <v>TP_Santa Anita</v>
          </cell>
          <cell r="B15" t="str">
            <v>TP SANTA ANITA</v>
          </cell>
          <cell r="C15">
            <v>334</v>
          </cell>
          <cell r="D15">
            <v>141</v>
          </cell>
          <cell r="E15">
            <v>2504</v>
          </cell>
          <cell r="F15">
            <v>353</v>
          </cell>
        </row>
        <row r="16">
          <cell r="A16" t="str">
            <v>TP_Chorrillos</v>
          </cell>
          <cell r="B16" t="str">
            <v>TPF CHORRILLOS</v>
          </cell>
          <cell r="C16">
            <v>1614</v>
          </cell>
          <cell r="D16">
            <v>670</v>
          </cell>
          <cell r="E16">
            <v>7927</v>
          </cell>
          <cell r="F16">
            <v>1286</v>
          </cell>
        </row>
        <row r="17">
          <cell r="A17" t="str">
            <v>TP_Plaza Republica</v>
          </cell>
          <cell r="B17" t="str">
            <v>TP REPUBLICA</v>
          </cell>
          <cell r="C17">
            <v>776</v>
          </cell>
          <cell r="D17">
            <v>192</v>
          </cell>
          <cell r="E17">
            <v>3396</v>
          </cell>
          <cell r="F17">
            <v>507</v>
          </cell>
        </row>
        <row r="18">
          <cell r="A18" t="str">
            <v>TP_San Juan de Lurigancho</v>
          </cell>
          <cell r="B18" t="str">
            <v>TP SJ LURIGANCHO</v>
          </cell>
          <cell r="C18">
            <v>525</v>
          </cell>
          <cell r="D18">
            <v>244</v>
          </cell>
          <cell r="E18">
            <v>2884</v>
          </cell>
          <cell r="F18">
            <v>398</v>
          </cell>
        </row>
        <row r="19">
          <cell r="A19" t="str">
            <v>TP_Larco</v>
          </cell>
          <cell r="B19" t="str">
            <v>TP LARCO</v>
          </cell>
          <cell r="C19">
            <v>2005</v>
          </cell>
          <cell r="D19">
            <v>284</v>
          </cell>
          <cell r="E19">
            <v>3487</v>
          </cell>
          <cell r="F19">
            <v>534</v>
          </cell>
        </row>
        <row r="20">
          <cell r="A20" t="str">
            <v>TP_Talara</v>
          </cell>
          <cell r="B20" t="str">
            <v>TP TALARA</v>
          </cell>
          <cell r="C20">
            <v>846</v>
          </cell>
          <cell r="D20">
            <v>56</v>
          </cell>
          <cell r="E20">
            <v>1854</v>
          </cell>
          <cell r="F20">
            <v>61</v>
          </cell>
        </row>
        <row r="21">
          <cell r="A21" t="str">
            <v>TP_Cuzco</v>
          </cell>
          <cell r="B21" t="str">
            <v>TP CUSCO</v>
          </cell>
          <cell r="C21">
            <v>919</v>
          </cell>
          <cell r="D21">
            <v>75</v>
          </cell>
          <cell r="E21">
            <v>3203</v>
          </cell>
          <cell r="F21">
            <v>440</v>
          </cell>
        </row>
        <row r="22">
          <cell r="A22" t="str">
            <v>TP_San Borja</v>
          </cell>
          <cell r="B22" t="str">
            <v>TP SAN BORJA</v>
          </cell>
          <cell r="C22">
            <v>703</v>
          </cell>
          <cell r="D22">
            <v>148</v>
          </cell>
          <cell r="E22">
            <v>2752</v>
          </cell>
          <cell r="F22">
            <v>369</v>
          </cell>
        </row>
        <row r="23">
          <cell r="A23" t="str">
            <v>TP_Arequipa</v>
          </cell>
          <cell r="B23" t="str">
            <v>TP AREQUIPA</v>
          </cell>
          <cell r="C23">
            <v>1109</v>
          </cell>
          <cell r="D23">
            <v>454</v>
          </cell>
          <cell r="E23">
            <v>2046</v>
          </cell>
          <cell r="F23">
            <v>710</v>
          </cell>
        </row>
        <row r="24">
          <cell r="A24" t="str">
            <v>TP_Tacna</v>
          </cell>
          <cell r="B24" t="str">
            <v>TP TACNA</v>
          </cell>
          <cell r="C24">
            <v>1328</v>
          </cell>
          <cell r="D24">
            <v>54</v>
          </cell>
          <cell r="E24">
            <v>3017</v>
          </cell>
          <cell r="F24">
            <v>394</v>
          </cell>
        </row>
        <row r="25">
          <cell r="A25" t="str">
            <v>TP_Juliaca</v>
          </cell>
          <cell r="B25" t="str">
            <v>TP JULIACA</v>
          </cell>
          <cell r="C25">
            <v>84</v>
          </cell>
          <cell r="D25">
            <v>28</v>
          </cell>
          <cell r="E25">
            <v>1586</v>
          </cell>
          <cell r="F25">
            <v>83</v>
          </cell>
        </row>
        <row r="26">
          <cell r="A26" t="str">
            <v>TP_San Miguel</v>
          </cell>
          <cell r="B26" t="str">
            <v>TPF PLAZA SAN MIGUEL</v>
          </cell>
          <cell r="C26">
            <v>2907</v>
          </cell>
          <cell r="D26">
            <v>476</v>
          </cell>
          <cell r="E26">
            <v>8972</v>
          </cell>
          <cell r="F26">
            <v>1052</v>
          </cell>
        </row>
        <row r="27">
          <cell r="A27" t="str">
            <v>TP_Chiclayo</v>
          </cell>
          <cell r="B27" t="str">
            <v>TP CHICLAYO</v>
          </cell>
          <cell r="C27">
            <v>1017</v>
          </cell>
          <cell r="D27">
            <v>117</v>
          </cell>
          <cell r="E27">
            <v>2367</v>
          </cell>
          <cell r="F27">
            <v>589</v>
          </cell>
        </row>
        <row r="28">
          <cell r="A28" t="str">
            <v>TP_Ica</v>
          </cell>
          <cell r="B28" t="str">
            <v>TP ICA</v>
          </cell>
          <cell r="C28">
            <v>524</v>
          </cell>
          <cell r="D28">
            <v>76</v>
          </cell>
          <cell r="E28">
            <v>3636</v>
          </cell>
          <cell r="F28">
            <v>336</v>
          </cell>
        </row>
        <row r="29">
          <cell r="A29" t="str">
            <v>TP_Ilo</v>
          </cell>
          <cell r="B29" t="str">
            <v>TP ILO</v>
          </cell>
          <cell r="C29">
            <v>206</v>
          </cell>
          <cell r="D29">
            <v>15</v>
          </cell>
          <cell r="E29">
            <v>1725</v>
          </cell>
          <cell r="F29">
            <v>70</v>
          </cell>
        </row>
        <row r="30">
          <cell r="A30" t="str">
            <v>TP_Tumbes</v>
          </cell>
          <cell r="B30" t="str">
            <v>TPF TUMBES</v>
          </cell>
          <cell r="C30">
            <v>723</v>
          </cell>
          <cell r="D30">
            <v>8</v>
          </cell>
          <cell r="E30">
            <v>993</v>
          </cell>
          <cell r="F30">
            <v>31</v>
          </cell>
        </row>
        <row r="31">
          <cell r="A31" t="str">
            <v>TP_Open Angamos</v>
          </cell>
          <cell r="B31" t="str">
            <v>TPF OPEN ANGAMOS</v>
          </cell>
          <cell r="C31">
            <v>1647</v>
          </cell>
          <cell r="D31">
            <v>464</v>
          </cell>
          <cell r="E31">
            <v>5861</v>
          </cell>
          <cell r="F31">
            <v>907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7"/>
  <sheetViews>
    <sheetView showGridLines="0" zoomScale="70" zoomScaleNormal="70" workbookViewId="0">
      <selection activeCell="C22" sqref="C22"/>
    </sheetView>
  </sheetViews>
  <sheetFormatPr baseColWidth="10" defaultColWidth="9.140625" defaultRowHeight="15" x14ac:dyDescent="0.25"/>
  <cols>
    <col min="1" max="1" width="5.7109375" customWidth="1"/>
    <col min="2" max="2" width="25.85546875" bestFit="1" customWidth="1"/>
    <col min="3" max="3" width="40.28515625" bestFit="1" customWidth="1"/>
    <col min="4" max="4" width="43.42578125" bestFit="1" customWidth="1"/>
    <col min="5" max="5" width="14.140625" customWidth="1"/>
  </cols>
  <sheetData>
    <row r="2" spans="2:5" x14ac:dyDescent="0.25">
      <c r="B2" s="69" t="s">
        <v>28</v>
      </c>
      <c r="C2" s="69"/>
      <c r="D2" s="69"/>
      <c r="E2" s="69"/>
    </row>
    <row r="3" spans="2:5" x14ac:dyDescent="0.25">
      <c r="B3" s="70" t="s">
        <v>0</v>
      </c>
      <c r="C3" s="70"/>
      <c r="D3" s="70"/>
      <c r="E3" s="70"/>
    </row>
    <row r="4" spans="2:5" x14ac:dyDescent="0.25">
      <c r="B4" s="69" t="s">
        <v>1</v>
      </c>
      <c r="C4" s="69"/>
      <c r="D4" s="69"/>
      <c r="E4" s="69"/>
    </row>
    <row r="5" spans="2:5" x14ac:dyDescent="0.25">
      <c r="B5" s="17"/>
      <c r="C5" s="17"/>
      <c r="D5" s="17"/>
      <c r="E5" s="17"/>
    </row>
    <row r="6" spans="2:5" x14ac:dyDescent="0.25">
      <c r="B6" t="s">
        <v>2</v>
      </c>
      <c r="C6" t="s">
        <v>84</v>
      </c>
    </row>
    <row r="7" spans="2:5" x14ac:dyDescent="0.25">
      <c r="B7" t="s">
        <v>3</v>
      </c>
      <c r="C7" s="41">
        <v>2019</v>
      </c>
    </row>
    <row r="8" spans="2:5" x14ac:dyDescent="0.25">
      <c r="B8" t="s">
        <v>4</v>
      </c>
      <c r="C8" t="s">
        <v>123</v>
      </c>
    </row>
    <row r="9" spans="2:5" x14ac:dyDescent="0.25">
      <c r="B9" t="s">
        <v>6</v>
      </c>
      <c r="C9" s="67" t="s">
        <v>7</v>
      </c>
      <c r="D9" s="67"/>
    </row>
    <row r="10" spans="2:5" x14ac:dyDescent="0.25">
      <c r="B10" t="s">
        <v>5</v>
      </c>
      <c r="C10" s="68" t="s">
        <v>8</v>
      </c>
      <c r="D10" s="68"/>
    </row>
    <row r="11" spans="2:5" x14ac:dyDescent="0.25">
      <c r="C11" s="68"/>
      <c r="D11" s="68"/>
    </row>
    <row r="13" spans="2:5" x14ac:dyDescent="0.25">
      <c r="B13" s="16" t="s">
        <v>9</v>
      </c>
      <c r="C13" s="39" t="s">
        <v>11</v>
      </c>
      <c r="D13" s="39" t="s">
        <v>12</v>
      </c>
      <c r="E13" s="6" t="s">
        <v>13</v>
      </c>
    </row>
    <row r="14" spans="2:5" x14ac:dyDescent="0.25">
      <c r="B14" s="3" t="s">
        <v>93</v>
      </c>
      <c r="C14" s="21">
        <v>0</v>
      </c>
      <c r="D14" s="22">
        <v>221</v>
      </c>
      <c r="E14" s="7">
        <f>IFERROR(C14/D14,0)</f>
        <v>0</v>
      </c>
    </row>
    <row r="15" spans="2:5" x14ac:dyDescent="0.25">
      <c r="B15" s="3" t="s">
        <v>94</v>
      </c>
      <c r="C15" s="21">
        <v>0</v>
      </c>
      <c r="D15" s="22">
        <v>303</v>
      </c>
      <c r="E15" s="7">
        <f t="shared" ref="E15:E47" si="0">IFERROR(C15/D15,0)</f>
        <v>0</v>
      </c>
    </row>
    <row r="16" spans="2:5" x14ac:dyDescent="0.25">
      <c r="B16" s="3" t="s">
        <v>95</v>
      </c>
      <c r="C16" s="21">
        <v>0</v>
      </c>
      <c r="D16" s="22">
        <v>202</v>
      </c>
      <c r="E16" s="7">
        <f t="shared" si="0"/>
        <v>0</v>
      </c>
    </row>
    <row r="17" spans="2:5" x14ac:dyDescent="0.25">
      <c r="B17" s="3" t="s">
        <v>96</v>
      </c>
      <c r="C17" s="21">
        <v>0</v>
      </c>
      <c r="D17" s="22">
        <v>227</v>
      </c>
      <c r="E17" s="7">
        <f t="shared" si="0"/>
        <v>0</v>
      </c>
    </row>
    <row r="18" spans="2:5" x14ac:dyDescent="0.25">
      <c r="B18" s="3" t="s">
        <v>97</v>
      </c>
      <c r="C18" s="21">
        <v>0</v>
      </c>
      <c r="D18" s="22">
        <v>183</v>
      </c>
      <c r="E18" s="7">
        <f t="shared" si="0"/>
        <v>0</v>
      </c>
    </row>
    <row r="19" spans="2:5" x14ac:dyDescent="0.25">
      <c r="B19" s="3" t="s">
        <v>98</v>
      </c>
      <c r="C19" s="21">
        <v>0</v>
      </c>
      <c r="D19" s="22">
        <v>202</v>
      </c>
      <c r="E19" s="7">
        <f t="shared" si="0"/>
        <v>0</v>
      </c>
    </row>
    <row r="20" spans="2:5" x14ac:dyDescent="0.25">
      <c r="B20" s="3" t="s">
        <v>99</v>
      </c>
      <c r="C20" s="21">
        <v>0</v>
      </c>
      <c r="D20" s="22">
        <v>221.5</v>
      </c>
      <c r="E20" s="7">
        <f t="shared" si="0"/>
        <v>0</v>
      </c>
    </row>
    <row r="21" spans="2:5" x14ac:dyDescent="0.25">
      <c r="B21" s="3" t="s">
        <v>100</v>
      </c>
      <c r="C21" s="21">
        <v>0</v>
      </c>
      <c r="D21" s="22">
        <v>202</v>
      </c>
      <c r="E21" s="7">
        <f t="shared" si="0"/>
        <v>0</v>
      </c>
    </row>
    <row r="22" spans="2:5" x14ac:dyDescent="0.25">
      <c r="B22" s="3" t="s">
        <v>101</v>
      </c>
      <c r="C22" s="21">
        <v>0</v>
      </c>
      <c r="D22" s="22">
        <v>202</v>
      </c>
      <c r="E22" s="7">
        <f t="shared" si="0"/>
        <v>0</v>
      </c>
    </row>
    <row r="23" spans="2:5" x14ac:dyDescent="0.25">
      <c r="B23" s="3" t="s">
        <v>102</v>
      </c>
      <c r="C23" s="21">
        <v>0</v>
      </c>
      <c r="D23" s="22">
        <v>202</v>
      </c>
      <c r="E23" s="7">
        <f t="shared" si="0"/>
        <v>0</v>
      </c>
    </row>
    <row r="24" spans="2:5" x14ac:dyDescent="0.25">
      <c r="B24" s="3" t="s">
        <v>103</v>
      </c>
      <c r="C24" s="21">
        <v>0</v>
      </c>
      <c r="D24" s="22">
        <v>308</v>
      </c>
      <c r="E24" s="7">
        <f t="shared" si="0"/>
        <v>0</v>
      </c>
    </row>
    <row r="25" spans="2:5" x14ac:dyDescent="0.25">
      <c r="B25" s="3" t="s">
        <v>104</v>
      </c>
      <c r="C25" s="21">
        <v>0</v>
      </c>
      <c r="D25" s="22">
        <v>202</v>
      </c>
      <c r="E25" s="7">
        <f t="shared" si="0"/>
        <v>0</v>
      </c>
    </row>
    <row r="26" spans="2:5" x14ac:dyDescent="0.25">
      <c r="B26" s="3" t="s">
        <v>105</v>
      </c>
      <c r="C26" s="21">
        <v>0</v>
      </c>
      <c r="D26" s="22">
        <v>298</v>
      </c>
      <c r="E26" s="7">
        <f t="shared" si="0"/>
        <v>0</v>
      </c>
    </row>
    <row r="27" spans="2:5" x14ac:dyDescent="0.25">
      <c r="B27" s="3" t="s">
        <v>106</v>
      </c>
      <c r="C27" s="21">
        <v>0</v>
      </c>
      <c r="D27" s="22">
        <v>303</v>
      </c>
      <c r="E27" s="7">
        <f t="shared" si="0"/>
        <v>0</v>
      </c>
    </row>
    <row r="28" spans="2:5" x14ac:dyDescent="0.25">
      <c r="B28" s="3" t="s">
        <v>107</v>
      </c>
      <c r="C28" s="21">
        <v>0</v>
      </c>
      <c r="D28" s="22">
        <v>231</v>
      </c>
      <c r="E28" s="7">
        <f t="shared" si="0"/>
        <v>0</v>
      </c>
    </row>
    <row r="29" spans="2:5" x14ac:dyDescent="0.25">
      <c r="B29" s="3" t="s">
        <v>108</v>
      </c>
      <c r="C29" s="21">
        <v>0</v>
      </c>
      <c r="D29" s="22">
        <v>202</v>
      </c>
      <c r="E29" s="7">
        <f t="shared" si="0"/>
        <v>0</v>
      </c>
    </row>
    <row r="30" spans="2:5" x14ac:dyDescent="0.25">
      <c r="B30" s="3" t="s">
        <v>109</v>
      </c>
      <c r="C30" s="21">
        <v>0</v>
      </c>
      <c r="D30" s="22">
        <v>231</v>
      </c>
      <c r="E30" s="7">
        <f t="shared" si="0"/>
        <v>0</v>
      </c>
    </row>
    <row r="31" spans="2:5" x14ac:dyDescent="0.25">
      <c r="B31" s="3" t="s">
        <v>110</v>
      </c>
      <c r="C31" s="21">
        <v>0</v>
      </c>
      <c r="D31" s="22">
        <v>231</v>
      </c>
      <c r="E31" s="7">
        <f t="shared" si="0"/>
        <v>0</v>
      </c>
    </row>
    <row r="32" spans="2:5" x14ac:dyDescent="0.25">
      <c r="B32" s="3" t="s">
        <v>111</v>
      </c>
      <c r="C32" s="21">
        <v>0</v>
      </c>
      <c r="D32" s="22">
        <v>221.5</v>
      </c>
      <c r="E32" s="7">
        <f t="shared" si="0"/>
        <v>0</v>
      </c>
    </row>
    <row r="33" spans="2:5" x14ac:dyDescent="0.25">
      <c r="B33" s="3" t="s">
        <v>112</v>
      </c>
      <c r="C33" s="21">
        <v>0</v>
      </c>
      <c r="D33" s="22">
        <v>221.5</v>
      </c>
      <c r="E33" s="7">
        <f t="shared" si="0"/>
        <v>0</v>
      </c>
    </row>
    <row r="34" spans="2:5" x14ac:dyDescent="0.25">
      <c r="B34" s="3" t="s">
        <v>113</v>
      </c>
      <c r="C34" s="21">
        <v>0</v>
      </c>
      <c r="D34" s="22">
        <v>250.5</v>
      </c>
      <c r="E34" s="7">
        <f t="shared" si="0"/>
        <v>0</v>
      </c>
    </row>
    <row r="35" spans="2:5" x14ac:dyDescent="0.25">
      <c r="B35" s="3" t="s">
        <v>114</v>
      </c>
      <c r="C35" s="21">
        <v>0</v>
      </c>
      <c r="D35" s="22">
        <v>208</v>
      </c>
      <c r="E35" s="7">
        <f t="shared" si="0"/>
        <v>0</v>
      </c>
    </row>
    <row r="36" spans="2:5" x14ac:dyDescent="0.25">
      <c r="B36" s="3" t="s">
        <v>115</v>
      </c>
      <c r="C36" s="21">
        <v>0</v>
      </c>
      <c r="D36" s="22">
        <v>202</v>
      </c>
      <c r="E36" s="7">
        <f t="shared" si="0"/>
        <v>0</v>
      </c>
    </row>
    <row r="37" spans="2:5" x14ac:dyDescent="0.25">
      <c r="B37" s="3" t="s">
        <v>116</v>
      </c>
      <c r="C37" s="21">
        <v>0</v>
      </c>
      <c r="D37" s="22">
        <v>202</v>
      </c>
      <c r="E37" s="7">
        <f t="shared" si="0"/>
        <v>0</v>
      </c>
    </row>
    <row r="38" spans="2:5" x14ac:dyDescent="0.25">
      <c r="B38" s="3" t="s">
        <v>117</v>
      </c>
      <c r="C38" s="21">
        <v>0</v>
      </c>
      <c r="D38" s="22">
        <v>221</v>
      </c>
      <c r="E38" s="7">
        <f t="shared" si="0"/>
        <v>0</v>
      </c>
    </row>
    <row r="39" spans="2:5" x14ac:dyDescent="0.25">
      <c r="B39" s="3" t="s">
        <v>118</v>
      </c>
      <c r="C39" s="21">
        <v>0</v>
      </c>
      <c r="D39" s="22">
        <v>202</v>
      </c>
      <c r="E39" s="7">
        <f t="shared" si="0"/>
        <v>0</v>
      </c>
    </row>
    <row r="40" spans="2:5" x14ac:dyDescent="0.25">
      <c r="B40" s="3" t="s">
        <v>119</v>
      </c>
      <c r="C40" s="21">
        <v>0</v>
      </c>
      <c r="D40" s="22">
        <v>308</v>
      </c>
      <c r="E40" s="7">
        <f t="shared" si="0"/>
        <v>0</v>
      </c>
    </row>
    <row r="41" spans="2:5" x14ac:dyDescent="0.25">
      <c r="B41" s="3" t="s">
        <v>120</v>
      </c>
      <c r="C41" s="21">
        <v>0</v>
      </c>
      <c r="D41" s="22">
        <v>208</v>
      </c>
      <c r="E41" s="7">
        <f t="shared" si="0"/>
        <v>0</v>
      </c>
    </row>
    <row r="42" spans="2:5" x14ac:dyDescent="0.25">
      <c r="B42" s="3" t="s">
        <v>121</v>
      </c>
      <c r="C42" s="21">
        <v>0</v>
      </c>
      <c r="D42" s="22">
        <v>336</v>
      </c>
      <c r="E42" s="7">
        <f t="shared" si="0"/>
        <v>0</v>
      </c>
    </row>
    <row r="43" spans="2:5" x14ac:dyDescent="0.25">
      <c r="B43" s="3" t="s">
        <v>122</v>
      </c>
      <c r="C43" s="21">
        <v>0</v>
      </c>
      <c r="D43" s="22">
        <v>336</v>
      </c>
      <c r="E43" s="7">
        <f t="shared" si="0"/>
        <v>0</v>
      </c>
    </row>
    <row r="44" spans="2:5" x14ac:dyDescent="0.25">
      <c r="B44" s="3" t="s">
        <v>82</v>
      </c>
      <c r="C44" s="21">
        <v>0</v>
      </c>
      <c r="D44" s="22">
        <v>504</v>
      </c>
      <c r="E44" s="7">
        <f t="shared" si="0"/>
        <v>0</v>
      </c>
    </row>
    <row r="45" spans="2:5" x14ac:dyDescent="0.25">
      <c r="B45" s="3" t="s">
        <v>83</v>
      </c>
      <c r="C45" s="21">
        <v>0</v>
      </c>
      <c r="D45" s="22">
        <v>504</v>
      </c>
      <c r="E45" s="7">
        <f t="shared" si="0"/>
        <v>0</v>
      </c>
    </row>
    <row r="46" spans="2:5" x14ac:dyDescent="0.25">
      <c r="B46" s="3" t="s">
        <v>48</v>
      </c>
      <c r="C46" s="21">
        <v>0</v>
      </c>
      <c r="D46" s="22">
        <v>504</v>
      </c>
      <c r="E46" s="7">
        <f t="shared" si="0"/>
        <v>0</v>
      </c>
    </row>
    <row r="47" spans="2:5" x14ac:dyDescent="0.25">
      <c r="B47" s="4" t="s">
        <v>10</v>
      </c>
      <c r="C47" s="23">
        <f>SUM(C14:C46)</f>
        <v>0</v>
      </c>
      <c r="D47" s="39">
        <f>SUM(D14:D46)</f>
        <v>8600</v>
      </c>
      <c r="E47" s="39">
        <f t="shared" si="0"/>
        <v>0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M105"/>
  <sheetViews>
    <sheetView showGridLines="0" zoomScale="85" zoomScaleNormal="85" workbookViewId="0">
      <selection activeCell="C7" sqref="A7:C7"/>
    </sheetView>
  </sheetViews>
  <sheetFormatPr baseColWidth="10" defaultColWidth="9.140625" defaultRowHeight="15" x14ac:dyDescent="0.25"/>
  <cols>
    <col min="1" max="1" width="5.28515625" customWidth="1"/>
    <col min="2" max="2" width="28.5703125" customWidth="1"/>
    <col min="3" max="3" width="37.140625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69" t="s">
        <v>29</v>
      </c>
      <c r="C2" s="69"/>
      <c r="D2" s="69"/>
      <c r="E2" s="69"/>
      <c r="F2" s="69"/>
      <c r="G2" s="69"/>
      <c r="H2" s="69"/>
      <c r="K2" s="65"/>
    </row>
    <row r="3" spans="2:13" x14ac:dyDescent="0.25">
      <c r="B3" s="70" t="s">
        <v>14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2:13" x14ac:dyDescent="0.25">
      <c r="B4" s="69" t="s">
        <v>1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6" spans="2:13" x14ac:dyDescent="0.25">
      <c r="B6" t="s">
        <v>2</v>
      </c>
      <c r="C6" t="s">
        <v>84</v>
      </c>
    </row>
    <row r="7" spans="2:13" x14ac:dyDescent="0.25">
      <c r="B7" t="s">
        <v>3</v>
      </c>
      <c r="C7" s="64">
        <v>2019</v>
      </c>
    </row>
    <row r="8" spans="2:13" x14ac:dyDescent="0.25">
      <c r="B8" t="s">
        <v>4</v>
      </c>
      <c r="C8" t="s">
        <v>123</v>
      </c>
    </row>
    <row r="9" spans="2:13" ht="15" customHeight="1" x14ac:dyDescent="0.25">
      <c r="B9" t="s">
        <v>6</v>
      </c>
      <c r="C9" s="67" t="s">
        <v>15</v>
      </c>
      <c r="D9" s="67"/>
      <c r="E9" s="67"/>
      <c r="F9" s="67"/>
      <c r="I9" s="2"/>
      <c r="J9" s="1"/>
      <c r="K9" s="1"/>
      <c r="L9" s="1"/>
    </row>
    <row r="10" spans="2:13" ht="15" customHeight="1" x14ac:dyDescent="0.25">
      <c r="B10" t="s">
        <v>5</v>
      </c>
      <c r="C10" s="73" t="s">
        <v>16</v>
      </c>
      <c r="D10" s="73"/>
      <c r="E10" s="73"/>
      <c r="F10" s="73"/>
      <c r="G10" s="5"/>
      <c r="I10" s="72"/>
      <c r="J10" s="72"/>
      <c r="K10" s="72"/>
      <c r="L10" s="72"/>
      <c r="M10" s="5"/>
    </row>
    <row r="11" spans="2:13" x14ac:dyDescent="0.25">
      <c r="D11" s="45">
        <v>2</v>
      </c>
      <c r="E11" s="45">
        <v>3</v>
      </c>
      <c r="F11" s="45">
        <v>4</v>
      </c>
      <c r="G11" s="45">
        <v>5</v>
      </c>
    </row>
    <row r="12" spans="2:13" x14ac:dyDescent="0.25">
      <c r="B12" s="74" t="s">
        <v>9</v>
      </c>
      <c r="C12" s="74"/>
      <c r="D12" s="66" t="s">
        <v>49</v>
      </c>
      <c r="E12" s="66" t="s">
        <v>20</v>
      </c>
      <c r="F12" s="24" t="s">
        <v>50</v>
      </c>
      <c r="G12" s="24" t="s">
        <v>51</v>
      </c>
      <c r="H12" s="24" t="s">
        <v>52</v>
      </c>
    </row>
    <row r="13" spans="2:13" x14ac:dyDescent="0.25">
      <c r="B13" s="42" t="s">
        <v>53</v>
      </c>
      <c r="C13" s="8" t="s">
        <v>17</v>
      </c>
      <c r="D13" s="9">
        <f>IFERROR(VLOOKUP($B13,[1]_2TOsiptel!$A:$F,6,0),"")</f>
        <v>710</v>
      </c>
      <c r="E13" s="9">
        <f>IFERROR(VLOOKUP($B13,[1]_2TOsiptel!$A:$F,4,0),"")</f>
        <v>454</v>
      </c>
      <c r="F13" s="9">
        <f>IFERROR(VLOOKUP($B13,[1]_2TOsiptel!$A:$F,5,0),"")</f>
        <v>2046</v>
      </c>
      <c r="G13" s="9">
        <f>IFERROR(VLOOKUP($B13,[1]_2TOsiptel!$A:$F,3,0),"")</f>
        <v>1109</v>
      </c>
      <c r="H13" s="10">
        <f>IF(SUM(D13:G13)&gt;0,SUM(D13:G13),"")</f>
        <v>4319</v>
      </c>
      <c r="I13" s="46"/>
      <c r="J13" s="47"/>
    </row>
    <row r="14" spans="2:13" x14ac:dyDescent="0.25">
      <c r="B14" s="43"/>
      <c r="C14" s="8" t="s">
        <v>18</v>
      </c>
      <c r="D14" s="9">
        <f>IFERROR(VLOOKUP($B13,[1]_1TOsipte!$A:$G,6,0),"")</f>
        <v>970</v>
      </c>
      <c r="E14" s="9">
        <f>IFERROR(VLOOKUP($B13,[1]_1TOsipte!$A:$G,4,0),"")</f>
        <v>682</v>
      </c>
      <c r="F14" s="9">
        <f>IFERROR(VLOOKUP($B13,[1]_1TOsipte!$A:$G,5,0),"")</f>
        <v>2736</v>
      </c>
      <c r="G14" s="9">
        <f>IFERROR(VLOOKUP($B13,[1]_1TOsipte!$A:$G,3,0),"")</f>
        <v>1396</v>
      </c>
      <c r="H14" s="10">
        <f>IF(SUM(D14:G14)&gt;0,SUM(D14:G14),"")</f>
        <v>5784</v>
      </c>
      <c r="I14" s="46"/>
      <c r="J14" s="47"/>
    </row>
    <row r="15" spans="2:13" x14ac:dyDescent="0.25">
      <c r="B15" s="44"/>
      <c r="C15" s="8" t="s">
        <v>19</v>
      </c>
      <c r="D15" s="11">
        <f>IFERROR((D13/D14),"")</f>
        <v>0.73195876288659789</v>
      </c>
      <c r="E15" s="11">
        <f>IFERROR((E13/E14),"")</f>
        <v>0.66568914956011727</v>
      </c>
      <c r="F15" s="11">
        <f>IFERROR((F13/F14),"")</f>
        <v>0.7478070175438597</v>
      </c>
      <c r="G15" s="11">
        <f>IFERROR((G13/G14),"")</f>
        <v>0.79441260744985676</v>
      </c>
      <c r="H15" s="11">
        <f>IFERROR((H13/H14),"")</f>
        <v>0.74671507607192256</v>
      </c>
      <c r="I15" s="46"/>
      <c r="J15" s="47"/>
    </row>
    <row r="16" spans="2:13" x14ac:dyDescent="0.25">
      <c r="B16" s="42" t="s">
        <v>54</v>
      </c>
      <c r="C16" s="8" t="s">
        <v>17</v>
      </c>
      <c r="D16" s="9">
        <f>IFERROR(VLOOKUP($B16,[1]_2TOsiptel!$A:$F,6,0),"")</f>
        <v>1203</v>
      </c>
      <c r="E16" s="9">
        <f>IFERROR(VLOOKUP($B16,[1]_2TOsiptel!$A:$F,4,0),"")</f>
        <v>279</v>
      </c>
      <c r="F16" s="9">
        <f>IFERROR(VLOOKUP($B16,[1]_2TOsiptel!$A:$F,5,0),"")</f>
        <v>10158</v>
      </c>
      <c r="G16" s="9">
        <f>IFERROR(VLOOKUP($B16,[1]_2TOsiptel!$A:$F,3,0),"")</f>
        <v>439</v>
      </c>
      <c r="H16" s="10">
        <f t="shared" ref="H16:H17" si="0">IF(SUM(D16:G16)&gt;0,SUM(D16:G16),"")</f>
        <v>12079</v>
      </c>
      <c r="I16" s="46"/>
      <c r="J16" s="47"/>
    </row>
    <row r="17" spans="2:10" x14ac:dyDescent="0.25">
      <c r="B17" s="43"/>
      <c r="C17" s="8" t="s">
        <v>18</v>
      </c>
      <c r="D17" s="9">
        <f>IFERROR(VLOOKUP($B16,[1]_1TOsipte!$A:$G,6,0),"")</f>
        <v>1441</v>
      </c>
      <c r="E17" s="9">
        <f>IFERROR(VLOOKUP($B16,[1]_1TOsipte!$A:$G,4,0),"")</f>
        <v>349</v>
      </c>
      <c r="F17" s="9">
        <f>IFERROR(VLOOKUP($B16,[1]_1TOsipte!$A:$G,5,0),"")</f>
        <v>11866</v>
      </c>
      <c r="G17" s="9">
        <f>IFERROR(VLOOKUP($B16,[1]_1TOsipte!$A:$G,3,0),"")</f>
        <v>463</v>
      </c>
      <c r="H17" s="10">
        <f t="shared" si="0"/>
        <v>14119</v>
      </c>
      <c r="I17" s="46"/>
      <c r="J17" s="47"/>
    </row>
    <row r="18" spans="2:10" x14ac:dyDescent="0.25">
      <c r="B18" s="44"/>
      <c r="C18" s="8" t="s">
        <v>19</v>
      </c>
      <c r="D18" s="11">
        <f t="shared" ref="D18:H18" si="1">IFERROR((D16/D17),"")</f>
        <v>0.83483691880638444</v>
      </c>
      <c r="E18" s="11">
        <f t="shared" si="1"/>
        <v>0.79942693409742116</v>
      </c>
      <c r="F18" s="11">
        <f t="shared" si="1"/>
        <v>0.85605932917579641</v>
      </c>
      <c r="G18" s="11">
        <f t="shared" si="1"/>
        <v>0.94816414686825057</v>
      </c>
      <c r="H18" s="11">
        <f t="shared" si="1"/>
        <v>0.85551384658970187</v>
      </c>
      <c r="I18" s="46"/>
      <c r="J18" s="47"/>
    </row>
    <row r="19" spans="2:10" x14ac:dyDescent="0.25">
      <c r="B19" s="42" t="s">
        <v>55</v>
      </c>
      <c r="C19" s="8" t="s">
        <v>17</v>
      </c>
      <c r="D19" s="9">
        <f>IFERROR(VLOOKUP($B19,[1]_2TOsiptel!$A:$F,6,0),"")</f>
        <v>589</v>
      </c>
      <c r="E19" s="9">
        <f>IFERROR(VLOOKUP($B19,[1]_2TOsiptel!$A:$F,4,0),"")</f>
        <v>117</v>
      </c>
      <c r="F19" s="9">
        <f>IFERROR(VLOOKUP($B19,[1]_2TOsiptel!$A:$F,5,0),"")</f>
        <v>2367</v>
      </c>
      <c r="G19" s="9">
        <f>IFERROR(VLOOKUP($B19,[1]_2TOsiptel!$A:$F,3,0),"")</f>
        <v>1017</v>
      </c>
      <c r="H19" s="10">
        <f t="shared" ref="H19:H20" si="2">IF(SUM(D19:G19)&gt;0,SUM(D19:G19),"")</f>
        <v>4090</v>
      </c>
      <c r="I19" s="46"/>
      <c r="J19" s="47"/>
    </row>
    <row r="20" spans="2:10" x14ac:dyDescent="0.25">
      <c r="B20" s="43"/>
      <c r="C20" s="8" t="s">
        <v>18</v>
      </c>
      <c r="D20" s="9">
        <f>IFERROR(VLOOKUP($B19,[1]_1TOsipte!$A:$G,6,0),"")</f>
        <v>910</v>
      </c>
      <c r="E20" s="9">
        <f>IFERROR(VLOOKUP($B19,[1]_1TOsipte!$A:$G,4,0),"")</f>
        <v>179</v>
      </c>
      <c r="F20" s="9">
        <f>IFERROR(VLOOKUP($B19,[1]_1TOsipte!$A:$G,5,0),"")</f>
        <v>3562</v>
      </c>
      <c r="G20" s="9">
        <f>IFERROR(VLOOKUP($B19,[1]_1TOsipte!$A:$G,3,0),"")</f>
        <v>1131</v>
      </c>
      <c r="H20" s="10">
        <f t="shared" si="2"/>
        <v>5782</v>
      </c>
      <c r="I20" s="46"/>
      <c r="J20" s="47"/>
    </row>
    <row r="21" spans="2:10" x14ac:dyDescent="0.25">
      <c r="B21" s="44"/>
      <c r="C21" s="8" t="s">
        <v>19</v>
      </c>
      <c r="D21" s="11">
        <f t="shared" ref="D21:H21" si="3">IFERROR((D19/D20),"")</f>
        <v>0.64725274725274728</v>
      </c>
      <c r="E21" s="11">
        <f t="shared" si="3"/>
        <v>0.65363128491620115</v>
      </c>
      <c r="F21" s="11">
        <f t="shared" si="3"/>
        <v>0.66451431779898928</v>
      </c>
      <c r="G21" s="11">
        <f t="shared" si="3"/>
        <v>0.89920424403183019</v>
      </c>
      <c r="H21" s="11">
        <f t="shared" si="3"/>
        <v>0.70736769283984779</v>
      </c>
      <c r="I21" s="46"/>
      <c r="J21" s="47"/>
    </row>
    <row r="22" spans="2:10" x14ac:dyDescent="0.25">
      <c r="B22" s="42" t="s">
        <v>56</v>
      </c>
      <c r="C22" s="8" t="s">
        <v>17</v>
      </c>
      <c r="D22" s="9">
        <f>IFERROR(VLOOKUP($B22,[1]_2TOsiptel!$A:$F,6,0),"")</f>
        <v>1290</v>
      </c>
      <c r="E22" s="9">
        <f>IFERROR(VLOOKUP($B22,[1]_2TOsiptel!$A:$F,4,0),"")</f>
        <v>582</v>
      </c>
      <c r="F22" s="9">
        <f>IFERROR(VLOOKUP($B22,[1]_2TOsiptel!$A:$F,5,0),"")</f>
        <v>6310</v>
      </c>
      <c r="G22" s="9">
        <f>IFERROR(VLOOKUP($B22,[1]_2TOsiptel!$A:$F,3,0),"")</f>
        <v>3764</v>
      </c>
      <c r="H22" s="10">
        <f t="shared" ref="H22:H23" si="4">IF(SUM(D22:G22)&gt;0,SUM(D22:G22),"")</f>
        <v>11946</v>
      </c>
      <c r="I22" s="46"/>
      <c r="J22" s="47"/>
    </row>
    <row r="23" spans="2:10" x14ac:dyDescent="0.25">
      <c r="B23" s="43"/>
      <c r="C23" s="8" t="s">
        <v>18</v>
      </c>
      <c r="D23" s="9">
        <f>IFERROR(VLOOKUP($B22,[1]_1TOsipte!$A:$G,6,0),"")</f>
        <v>2090</v>
      </c>
      <c r="E23" s="9">
        <f>IFERROR(VLOOKUP($B22,[1]_1TOsipte!$A:$G,4,0),"")</f>
        <v>1042</v>
      </c>
      <c r="F23" s="9">
        <f>IFERROR(VLOOKUP($B22,[1]_1TOsipte!$A:$G,5,0),"")</f>
        <v>9572</v>
      </c>
      <c r="G23" s="9">
        <f>IFERROR(VLOOKUP($B22,[1]_1TOsipte!$A:$G,3,0),"")</f>
        <v>4030</v>
      </c>
      <c r="H23" s="10">
        <f t="shared" si="4"/>
        <v>16734</v>
      </c>
      <c r="I23" s="46"/>
      <c r="J23" s="47"/>
    </row>
    <row r="24" spans="2:10" x14ac:dyDescent="0.25">
      <c r="B24" s="44"/>
      <c r="C24" s="8" t="s">
        <v>19</v>
      </c>
      <c r="D24" s="11">
        <f t="shared" ref="D24:H24" si="5">IFERROR((D22/D23),"")</f>
        <v>0.61722488038277512</v>
      </c>
      <c r="E24" s="11">
        <f t="shared" si="5"/>
        <v>0.55854126679462568</v>
      </c>
      <c r="F24" s="11">
        <f t="shared" si="5"/>
        <v>0.65921437526117843</v>
      </c>
      <c r="G24" s="11">
        <f t="shared" si="5"/>
        <v>0.93399503722084365</v>
      </c>
      <c r="H24" s="11">
        <f t="shared" si="5"/>
        <v>0.71387594119756181</v>
      </c>
      <c r="I24" s="46"/>
      <c r="J24" s="47"/>
    </row>
    <row r="25" spans="2:10" x14ac:dyDescent="0.25">
      <c r="B25" s="42" t="s">
        <v>57</v>
      </c>
      <c r="C25" s="8" t="s">
        <v>17</v>
      </c>
      <c r="D25" s="9">
        <f>IFERROR(VLOOKUP($B25,[1]_2TOsiptel!$A:$F,6,0),"")</f>
        <v>301</v>
      </c>
      <c r="E25" s="9">
        <f>IFERROR(VLOOKUP($B25,[1]_2TOsiptel!$A:$F,4,0),"")</f>
        <v>134</v>
      </c>
      <c r="F25" s="9">
        <f>IFERROR(VLOOKUP($B25,[1]_2TOsiptel!$A:$F,5,0),"")</f>
        <v>3028</v>
      </c>
      <c r="G25" s="9">
        <f>IFERROR(VLOOKUP($B25,[1]_2TOsiptel!$A:$F,3,0),"")</f>
        <v>542</v>
      </c>
      <c r="H25" s="10">
        <f t="shared" ref="H25:H26" si="6">IF(SUM(D25:G25)&gt;0,SUM(D25:G25),"")</f>
        <v>4005</v>
      </c>
      <c r="I25" s="46"/>
      <c r="J25" s="47"/>
    </row>
    <row r="26" spans="2:10" x14ac:dyDescent="0.25">
      <c r="B26" s="43"/>
      <c r="C26" s="8" t="s">
        <v>18</v>
      </c>
      <c r="D26" s="9">
        <f>IFERROR(VLOOKUP($B25,[1]_1TOsipte!$A:$G,6,0),"")</f>
        <v>370</v>
      </c>
      <c r="E26" s="9">
        <f>IFERROR(VLOOKUP($B25,[1]_1TOsipte!$A:$G,4,0),"")</f>
        <v>155</v>
      </c>
      <c r="F26" s="9">
        <f>IFERROR(VLOOKUP($B25,[1]_1TOsipte!$A:$G,5,0),"")</f>
        <v>3662</v>
      </c>
      <c r="G26" s="9">
        <f>IFERROR(VLOOKUP($B25,[1]_1TOsipte!$A:$G,3,0),"")</f>
        <v>600</v>
      </c>
      <c r="H26" s="10">
        <f t="shared" si="6"/>
        <v>4787</v>
      </c>
      <c r="I26" s="46"/>
      <c r="J26" s="47"/>
    </row>
    <row r="27" spans="2:10" x14ac:dyDescent="0.25">
      <c r="B27" s="44"/>
      <c r="C27" s="8" t="s">
        <v>19</v>
      </c>
      <c r="D27" s="11">
        <f t="shared" ref="D27:H27" si="7">IFERROR((D25/D26),"")</f>
        <v>0.81351351351351353</v>
      </c>
      <c r="E27" s="11">
        <f t="shared" si="7"/>
        <v>0.86451612903225805</v>
      </c>
      <c r="F27" s="11">
        <f t="shared" si="7"/>
        <v>0.82687056253413438</v>
      </c>
      <c r="G27" s="11">
        <f t="shared" si="7"/>
        <v>0.90333333333333332</v>
      </c>
      <c r="H27" s="11">
        <f t="shared" si="7"/>
        <v>0.83664090244411948</v>
      </c>
      <c r="I27" s="46"/>
      <c r="J27" s="47"/>
    </row>
    <row r="28" spans="2:10" x14ac:dyDescent="0.25">
      <c r="B28" s="42" t="s">
        <v>58</v>
      </c>
      <c r="C28" s="8" t="s">
        <v>17</v>
      </c>
      <c r="D28" s="9">
        <f>IFERROR(VLOOKUP($B28,[1]_2TOsiptel!$A:$F,6,0),"")</f>
        <v>1286</v>
      </c>
      <c r="E28" s="9">
        <f>IFERROR(VLOOKUP($B28,[1]_2TOsiptel!$A:$F,4,0),"")</f>
        <v>670</v>
      </c>
      <c r="F28" s="9">
        <f>IFERROR(VLOOKUP($B28,[1]_2TOsiptel!$A:$F,5,0),"")</f>
        <v>7927</v>
      </c>
      <c r="G28" s="9">
        <f>IFERROR(VLOOKUP($B28,[1]_2TOsiptel!$A:$F,3,0),"")</f>
        <v>1614</v>
      </c>
      <c r="H28" s="10">
        <f t="shared" ref="H28:H29" si="8">IF(SUM(D28:G28)&gt;0,SUM(D28:G28),"")</f>
        <v>11497</v>
      </c>
      <c r="I28" s="46"/>
      <c r="J28" s="47"/>
    </row>
    <row r="29" spans="2:10" x14ac:dyDescent="0.25">
      <c r="B29" s="43"/>
      <c r="C29" s="8" t="s">
        <v>18</v>
      </c>
      <c r="D29" s="9">
        <f>IFERROR(VLOOKUP($B28,[1]_1TOsipte!$A:$G,6,0),"")</f>
        <v>1361</v>
      </c>
      <c r="E29" s="9">
        <f>IFERROR(VLOOKUP($B28,[1]_1TOsipte!$A:$G,4,0),"")</f>
        <v>705</v>
      </c>
      <c r="F29" s="9">
        <f>IFERROR(VLOOKUP($B28,[1]_1TOsipte!$A:$G,5,0),"")</f>
        <v>8232</v>
      </c>
      <c r="G29" s="9">
        <f>IFERROR(VLOOKUP($B28,[1]_1TOsipte!$A:$G,3,0),"")</f>
        <v>1697</v>
      </c>
      <c r="H29" s="10">
        <f t="shared" si="8"/>
        <v>11995</v>
      </c>
      <c r="I29" s="46"/>
      <c r="J29" s="47"/>
    </row>
    <row r="30" spans="2:10" x14ac:dyDescent="0.25">
      <c r="B30" s="44"/>
      <c r="C30" s="8" t="s">
        <v>19</v>
      </c>
      <c r="D30" s="11">
        <f t="shared" ref="D30:H30" si="9">IFERROR((D28/D29),"")</f>
        <v>0.9448934606906686</v>
      </c>
      <c r="E30" s="11">
        <f t="shared" si="9"/>
        <v>0.95035460992907805</v>
      </c>
      <c r="F30" s="11">
        <f t="shared" si="9"/>
        <v>0.96294946550048588</v>
      </c>
      <c r="G30" s="11">
        <f t="shared" si="9"/>
        <v>0.95109015910430172</v>
      </c>
      <c r="H30" s="11">
        <f t="shared" si="9"/>
        <v>0.95848270112546896</v>
      </c>
      <c r="I30" s="46"/>
      <c r="J30" s="47"/>
    </row>
    <row r="31" spans="2:10" x14ac:dyDescent="0.25">
      <c r="B31" s="42" t="s">
        <v>59</v>
      </c>
      <c r="C31" s="8" t="s">
        <v>17</v>
      </c>
      <c r="D31" s="9">
        <f>IFERROR(VLOOKUP($B31,[1]_2TOsiptel!$A:$F,6,0),"")</f>
        <v>440</v>
      </c>
      <c r="E31" s="9">
        <f>IFERROR(VLOOKUP($B31,[1]_2TOsiptel!$A:$F,4,0),"")</f>
        <v>75</v>
      </c>
      <c r="F31" s="9">
        <f>IFERROR(VLOOKUP($B31,[1]_2TOsiptel!$A:$F,5,0),"")</f>
        <v>3203</v>
      </c>
      <c r="G31" s="9">
        <f>IFERROR(VLOOKUP($B31,[1]_2TOsiptel!$A:$F,3,0),"")</f>
        <v>919</v>
      </c>
      <c r="H31" s="10">
        <f t="shared" ref="H31:H32" si="10">IF(SUM(D31:G31)&gt;0,SUM(D31:G31),"")</f>
        <v>4637</v>
      </c>
      <c r="I31" s="46"/>
      <c r="J31" s="47"/>
    </row>
    <row r="32" spans="2:10" x14ac:dyDescent="0.25">
      <c r="B32" s="43"/>
      <c r="C32" s="8" t="s">
        <v>18</v>
      </c>
      <c r="D32" s="9">
        <f>IFERROR(VLOOKUP($B31,[1]_1TOsipte!$A:$G,6,0),"")</f>
        <v>493</v>
      </c>
      <c r="E32" s="9">
        <f>IFERROR(VLOOKUP($B31,[1]_1TOsipte!$A:$G,4,0),"")</f>
        <v>84</v>
      </c>
      <c r="F32" s="9">
        <f>IFERROR(VLOOKUP($B31,[1]_1TOsipte!$A:$G,5,0),"")</f>
        <v>3451</v>
      </c>
      <c r="G32" s="9">
        <f>IFERROR(VLOOKUP($B31,[1]_1TOsipte!$A:$G,3,0),"")</f>
        <v>969</v>
      </c>
      <c r="H32" s="10">
        <f t="shared" si="10"/>
        <v>4997</v>
      </c>
      <c r="I32" s="46"/>
      <c r="J32" s="47"/>
    </row>
    <row r="33" spans="2:10" x14ac:dyDescent="0.25">
      <c r="B33" s="44"/>
      <c r="C33" s="8" t="s">
        <v>19</v>
      </c>
      <c r="D33" s="11">
        <f t="shared" ref="D33:H33" si="11">IFERROR((D31/D32),"")</f>
        <v>0.89249492900608518</v>
      </c>
      <c r="E33" s="11">
        <f t="shared" si="11"/>
        <v>0.8928571428571429</v>
      </c>
      <c r="F33" s="11">
        <f t="shared" si="11"/>
        <v>0.92813677195015942</v>
      </c>
      <c r="G33" s="11">
        <f t="shared" si="11"/>
        <v>0.94840041279669762</v>
      </c>
      <c r="H33" s="11">
        <f t="shared" si="11"/>
        <v>0.92795677406443866</v>
      </c>
      <c r="I33" s="46"/>
      <c r="J33" s="47"/>
    </row>
    <row r="34" spans="2:10" x14ac:dyDescent="0.25">
      <c r="B34" s="42" t="s">
        <v>60</v>
      </c>
      <c r="C34" s="8" t="s">
        <v>17</v>
      </c>
      <c r="D34" s="9">
        <f>IFERROR(VLOOKUP($B34,[1]_2TOsiptel!$A:$F,6,0),"")</f>
        <v>266</v>
      </c>
      <c r="E34" s="9">
        <f>IFERROR(VLOOKUP($B34,[1]_2TOsiptel!$A:$F,4,0),"")</f>
        <v>248</v>
      </c>
      <c r="F34" s="9">
        <f>IFERROR(VLOOKUP($B34,[1]_2TOsiptel!$A:$F,5,0),"")</f>
        <v>1600</v>
      </c>
      <c r="G34" s="9">
        <f>IFERROR(VLOOKUP($B34,[1]_2TOsiptel!$A:$F,3,0),"")</f>
        <v>463</v>
      </c>
      <c r="H34" s="10">
        <f t="shared" ref="H34:H35" si="12">IF(SUM(D34:G34)&gt;0,SUM(D34:G34),"")</f>
        <v>2577</v>
      </c>
      <c r="I34" s="46"/>
      <c r="J34" s="47"/>
    </row>
    <row r="35" spans="2:10" x14ac:dyDescent="0.25">
      <c r="B35" s="43"/>
      <c r="C35" s="8" t="s">
        <v>18</v>
      </c>
      <c r="D35" s="9">
        <f>IFERROR(VLOOKUP($B34,[1]_1TOsipte!$A:$G,6,0),"")</f>
        <v>298</v>
      </c>
      <c r="E35" s="9">
        <f>IFERROR(VLOOKUP($B34,[1]_1TOsipte!$A:$G,4,0),"")</f>
        <v>270</v>
      </c>
      <c r="F35" s="9">
        <f>IFERROR(VLOOKUP($B34,[1]_1TOsipte!$A:$G,5,0),"")</f>
        <v>1710</v>
      </c>
      <c r="G35" s="9">
        <f>IFERROR(VLOOKUP($B34,[1]_1TOsipte!$A:$G,3,0),"")</f>
        <v>483</v>
      </c>
      <c r="H35" s="10">
        <f t="shared" si="12"/>
        <v>2761</v>
      </c>
      <c r="I35" s="46"/>
      <c r="J35" s="47"/>
    </row>
    <row r="36" spans="2:10" x14ac:dyDescent="0.25">
      <c r="B36" s="44"/>
      <c r="C36" s="8" t="s">
        <v>19</v>
      </c>
      <c r="D36" s="11">
        <f t="shared" ref="D36:H36" si="13">IFERROR((D34/D35),"")</f>
        <v>0.89261744966442957</v>
      </c>
      <c r="E36" s="11">
        <f t="shared" si="13"/>
        <v>0.91851851851851851</v>
      </c>
      <c r="F36" s="11">
        <f t="shared" si="13"/>
        <v>0.93567251461988299</v>
      </c>
      <c r="G36" s="11">
        <f t="shared" si="13"/>
        <v>0.95859213250517594</v>
      </c>
      <c r="H36" s="11">
        <f t="shared" si="13"/>
        <v>0.93335747917421219</v>
      </c>
      <c r="I36" s="46"/>
      <c r="J36" s="47"/>
    </row>
    <row r="37" spans="2:10" x14ac:dyDescent="0.25">
      <c r="B37" s="42" t="s">
        <v>61</v>
      </c>
      <c r="C37" s="8" t="s">
        <v>17</v>
      </c>
      <c r="D37" s="9">
        <f>IFERROR(VLOOKUP($B37,[1]_2TOsiptel!$A:$F,6,0),"")</f>
        <v>188</v>
      </c>
      <c r="E37" s="9">
        <f>IFERROR(VLOOKUP($B37,[1]_2TOsiptel!$A:$F,4,0),"")</f>
        <v>105</v>
      </c>
      <c r="F37" s="9">
        <f>IFERROR(VLOOKUP($B37,[1]_2TOsiptel!$A:$F,5,0),"")</f>
        <v>2435</v>
      </c>
      <c r="G37" s="9">
        <f>IFERROR(VLOOKUP($B37,[1]_2TOsiptel!$A:$F,3,0),"")</f>
        <v>843</v>
      </c>
      <c r="H37" s="10">
        <f t="shared" ref="H37:H38" si="14">IF(SUM(D37:G37)&gt;0,SUM(D37:G37),"")</f>
        <v>3571</v>
      </c>
      <c r="I37" s="46"/>
      <c r="J37" s="47"/>
    </row>
    <row r="38" spans="2:10" x14ac:dyDescent="0.25">
      <c r="B38" s="43"/>
      <c r="C38" s="8" t="s">
        <v>18</v>
      </c>
      <c r="D38" s="9">
        <f>IFERROR(VLOOKUP($B37,[1]_1TOsipte!$A:$G,6,0),"")</f>
        <v>220</v>
      </c>
      <c r="E38" s="9">
        <f>IFERROR(VLOOKUP($B37,[1]_1TOsipte!$A:$G,4,0),"")</f>
        <v>113</v>
      </c>
      <c r="F38" s="9">
        <f>IFERROR(VLOOKUP($B37,[1]_1TOsipte!$A:$G,5,0),"")</f>
        <v>2869</v>
      </c>
      <c r="G38" s="9">
        <f>IFERROR(VLOOKUP($B37,[1]_1TOsipte!$A:$G,3,0),"")</f>
        <v>904</v>
      </c>
      <c r="H38" s="10">
        <f t="shared" si="14"/>
        <v>4106</v>
      </c>
      <c r="I38" s="46"/>
      <c r="J38" s="47"/>
    </row>
    <row r="39" spans="2:10" x14ac:dyDescent="0.25">
      <c r="B39" s="44"/>
      <c r="C39" s="8" t="s">
        <v>19</v>
      </c>
      <c r="D39" s="11">
        <f t="shared" ref="D39:H39" si="15">IFERROR((D37/D38),"")</f>
        <v>0.8545454545454545</v>
      </c>
      <c r="E39" s="11">
        <f t="shared" si="15"/>
        <v>0.92920353982300885</v>
      </c>
      <c r="F39" s="11">
        <f t="shared" si="15"/>
        <v>0.84872777971418611</v>
      </c>
      <c r="G39" s="11">
        <f t="shared" si="15"/>
        <v>0.93252212389380529</v>
      </c>
      <c r="H39" s="11">
        <f t="shared" si="15"/>
        <v>0.86970287384315637</v>
      </c>
      <c r="I39" s="46"/>
      <c r="J39" s="47"/>
    </row>
    <row r="40" spans="2:10" x14ac:dyDescent="0.25">
      <c r="B40" s="42" t="s">
        <v>62</v>
      </c>
      <c r="C40" s="8" t="s">
        <v>17</v>
      </c>
      <c r="D40" s="9">
        <f>IFERROR(VLOOKUP($B40,[1]_2TOsiptel!$A:$F,6,0),"")</f>
        <v>336</v>
      </c>
      <c r="E40" s="9">
        <f>IFERROR(VLOOKUP($B40,[1]_2TOsiptel!$A:$F,4,0),"")</f>
        <v>76</v>
      </c>
      <c r="F40" s="9">
        <f>IFERROR(VLOOKUP($B40,[1]_2TOsiptel!$A:$F,5,0),"")</f>
        <v>3636</v>
      </c>
      <c r="G40" s="9">
        <f>IFERROR(VLOOKUP($B40,[1]_2TOsiptel!$A:$F,3,0),"")</f>
        <v>524</v>
      </c>
      <c r="H40" s="10">
        <f t="shared" ref="H40:H41" si="16">IF(SUM(D40:G40)&gt;0,SUM(D40:G40),"")</f>
        <v>4572</v>
      </c>
      <c r="I40" s="46"/>
      <c r="J40" s="47"/>
    </row>
    <row r="41" spans="2:10" x14ac:dyDescent="0.25">
      <c r="B41" s="43"/>
      <c r="C41" s="8" t="s">
        <v>18</v>
      </c>
      <c r="D41" s="9">
        <f>IFERROR(VLOOKUP($B40,[1]_1TOsipte!$A:$G,6,0),"")</f>
        <v>365</v>
      </c>
      <c r="E41" s="9">
        <f>IFERROR(VLOOKUP($B40,[1]_1TOsipte!$A:$G,4,0),"")</f>
        <v>78</v>
      </c>
      <c r="F41" s="9">
        <f>IFERROR(VLOOKUP($B40,[1]_1TOsipte!$A:$G,5,0),"")</f>
        <v>4221</v>
      </c>
      <c r="G41" s="9">
        <f>IFERROR(VLOOKUP($B40,[1]_1TOsipte!$A:$G,3,0),"")</f>
        <v>541</v>
      </c>
      <c r="H41" s="10">
        <f t="shared" si="16"/>
        <v>5205</v>
      </c>
      <c r="I41" s="46"/>
      <c r="J41" s="47"/>
    </row>
    <row r="42" spans="2:10" x14ac:dyDescent="0.25">
      <c r="B42" s="44"/>
      <c r="C42" s="8" t="s">
        <v>19</v>
      </c>
      <c r="D42" s="11">
        <f t="shared" ref="D42:H42" si="17">IFERROR((D40/D41),"")</f>
        <v>0.92054794520547945</v>
      </c>
      <c r="E42" s="11">
        <f t="shared" si="17"/>
        <v>0.97435897435897434</v>
      </c>
      <c r="F42" s="11">
        <f t="shared" si="17"/>
        <v>0.86140724946695091</v>
      </c>
      <c r="G42" s="11">
        <f t="shared" si="17"/>
        <v>0.96857670979667287</v>
      </c>
      <c r="H42" s="11">
        <f t="shared" si="17"/>
        <v>0.87838616714697404</v>
      </c>
      <c r="I42" s="46"/>
      <c r="J42" s="47"/>
    </row>
    <row r="43" spans="2:10" x14ac:dyDescent="0.25">
      <c r="B43" s="42" t="s">
        <v>63</v>
      </c>
      <c r="C43" s="8" t="s">
        <v>17</v>
      </c>
      <c r="D43" s="9">
        <f>IFERROR(VLOOKUP($B43,[1]_2TOsiptel!$A:$F,6,0),"")</f>
        <v>70</v>
      </c>
      <c r="E43" s="9">
        <f>IFERROR(VLOOKUP($B43,[1]_2TOsiptel!$A:$F,4,0),"")</f>
        <v>15</v>
      </c>
      <c r="F43" s="9">
        <f>IFERROR(VLOOKUP($B43,[1]_2TOsiptel!$A:$F,5,0),"")</f>
        <v>1725</v>
      </c>
      <c r="G43" s="9">
        <f>IFERROR(VLOOKUP($B43,[1]_2TOsiptel!$A:$F,3,0),"")</f>
        <v>206</v>
      </c>
      <c r="H43" s="10">
        <f t="shared" ref="H43:H44" si="18">IF(SUM(D43:G43)&gt;0,SUM(D43:G43),"")</f>
        <v>2016</v>
      </c>
      <c r="I43" s="46"/>
      <c r="J43" s="47"/>
    </row>
    <row r="44" spans="2:10" x14ac:dyDescent="0.25">
      <c r="B44" s="43"/>
      <c r="C44" s="8" t="s">
        <v>18</v>
      </c>
      <c r="D44" s="9">
        <f>IFERROR(VLOOKUP($B43,[1]_1TOsipte!$A:$G,6,0),"")</f>
        <v>72</v>
      </c>
      <c r="E44" s="9">
        <f>IFERROR(VLOOKUP($B43,[1]_1TOsipte!$A:$G,4,0),"")</f>
        <v>15</v>
      </c>
      <c r="F44" s="9">
        <f>IFERROR(VLOOKUP($B43,[1]_1TOsipte!$A:$G,5,0),"")</f>
        <v>1833</v>
      </c>
      <c r="G44" s="9">
        <f>IFERROR(VLOOKUP($B43,[1]_1TOsipte!$A:$G,3,0),"")</f>
        <v>217</v>
      </c>
      <c r="H44" s="10">
        <f t="shared" si="18"/>
        <v>2137</v>
      </c>
      <c r="I44" s="46"/>
      <c r="J44" s="47"/>
    </row>
    <row r="45" spans="2:10" x14ac:dyDescent="0.25">
      <c r="B45" s="44"/>
      <c r="C45" s="8" t="s">
        <v>19</v>
      </c>
      <c r="D45" s="11">
        <f t="shared" ref="D45:H45" si="19">IFERROR((D43/D44),"")</f>
        <v>0.97222222222222221</v>
      </c>
      <c r="E45" s="11">
        <f t="shared" si="19"/>
        <v>1</v>
      </c>
      <c r="F45" s="11">
        <f t="shared" si="19"/>
        <v>0.94108019639934537</v>
      </c>
      <c r="G45" s="11">
        <f t="shared" si="19"/>
        <v>0.94930875576036866</v>
      </c>
      <c r="H45" s="11">
        <f t="shared" si="19"/>
        <v>0.94337856808610199</v>
      </c>
      <c r="I45" s="46"/>
      <c r="J45" s="47"/>
    </row>
    <row r="46" spans="2:10" x14ac:dyDescent="0.25">
      <c r="B46" s="42" t="s">
        <v>64</v>
      </c>
      <c r="C46" s="8" t="s">
        <v>17</v>
      </c>
      <c r="D46" s="9">
        <f>IFERROR(VLOOKUP($B46,[1]_2TOsiptel!$A:$F,6,0),"")</f>
        <v>83</v>
      </c>
      <c r="E46" s="9">
        <f>IFERROR(VLOOKUP($B46,[1]_2TOsiptel!$A:$F,4,0),"")</f>
        <v>28</v>
      </c>
      <c r="F46" s="9">
        <f>IFERROR(VLOOKUP($B46,[1]_2TOsiptel!$A:$F,5,0),"")</f>
        <v>1586</v>
      </c>
      <c r="G46" s="9">
        <f>IFERROR(VLOOKUP($B46,[1]_2TOsiptel!$A:$F,3,0),"")</f>
        <v>84</v>
      </c>
      <c r="H46" s="10">
        <f t="shared" ref="H46:H47" si="20">IF(SUM(D46:G46)&gt;0,SUM(D46:G46),"")</f>
        <v>1781</v>
      </c>
      <c r="I46" s="46"/>
      <c r="J46" s="47"/>
    </row>
    <row r="47" spans="2:10" x14ac:dyDescent="0.25">
      <c r="B47" s="43"/>
      <c r="C47" s="8" t="s">
        <v>18</v>
      </c>
      <c r="D47" s="9">
        <f>IFERROR(VLOOKUP($B46,[1]_1TOsipte!$A:$G,6,0),"")</f>
        <v>91</v>
      </c>
      <c r="E47" s="9">
        <f>IFERROR(VLOOKUP($B46,[1]_1TOsipte!$A:$G,4,0),"")</f>
        <v>31</v>
      </c>
      <c r="F47" s="9">
        <f>IFERROR(VLOOKUP($B46,[1]_1TOsipte!$A:$G,5,0),"")</f>
        <v>1716</v>
      </c>
      <c r="G47" s="9">
        <f>IFERROR(VLOOKUP($B46,[1]_1TOsipte!$A:$G,3,0),"")</f>
        <v>87</v>
      </c>
      <c r="H47" s="10">
        <f t="shared" si="20"/>
        <v>1925</v>
      </c>
      <c r="I47" s="46"/>
      <c r="J47" s="47"/>
    </row>
    <row r="48" spans="2:10" x14ac:dyDescent="0.25">
      <c r="B48" s="44"/>
      <c r="C48" s="8" t="s">
        <v>19</v>
      </c>
      <c r="D48" s="11">
        <f t="shared" ref="D48:H48" si="21">IFERROR((D46/D47),"")</f>
        <v>0.91208791208791207</v>
      </c>
      <c r="E48" s="11">
        <f t="shared" si="21"/>
        <v>0.90322580645161288</v>
      </c>
      <c r="F48" s="11">
        <f t="shared" si="21"/>
        <v>0.9242424242424242</v>
      </c>
      <c r="G48" s="11">
        <f t="shared" si="21"/>
        <v>0.96551724137931039</v>
      </c>
      <c r="H48" s="11">
        <f t="shared" si="21"/>
        <v>0.92519480519480524</v>
      </c>
      <c r="I48" s="46"/>
      <c r="J48" s="47"/>
    </row>
    <row r="49" spans="2:10" x14ac:dyDescent="0.25">
      <c r="B49" s="42" t="s">
        <v>65</v>
      </c>
      <c r="C49" s="8" t="s">
        <v>17</v>
      </c>
      <c r="D49" s="9">
        <f>IFERROR(VLOOKUP($B49,[1]_2TOsiptel!$A:$F,6,0),"")</f>
        <v>398</v>
      </c>
      <c r="E49" s="9">
        <f>IFERROR(VLOOKUP($B49,[1]_2TOsiptel!$A:$F,4,0),"")</f>
        <v>199</v>
      </c>
      <c r="F49" s="9">
        <f>IFERROR(VLOOKUP($B49,[1]_2TOsiptel!$A:$F,5,0),"")</f>
        <v>2759</v>
      </c>
      <c r="G49" s="9">
        <f>IFERROR(VLOOKUP($B49,[1]_2TOsiptel!$A:$F,3,0),"")</f>
        <v>167</v>
      </c>
      <c r="H49" s="10">
        <f t="shared" ref="H49:H50" si="22">IF(SUM(D49:G49)&gt;0,SUM(D49:G49),"")</f>
        <v>3523</v>
      </c>
      <c r="I49" s="46"/>
      <c r="J49" s="47"/>
    </row>
    <row r="50" spans="2:10" x14ac:dyDescent="0.25">
      <c r="B50" s="43"/>
      <c r="C50" s="8" t="s">
        <v>18</v>
      </c>
      <c r="D50" s="9">
        <f>IFERROR(VLOOKUP($B49,[1]_1TOsipte!$A:$G,6,0),"")</f>
        <v>419</v>
      </c>
      <c r="E50" s="9">
        <f>IFERROR(VLOOKUP($B49,[1]_1TOsipte!$A:$G,4,0),"")</f>
        <v>210</v>
      </c>
      <c r="F50" s="9">
        <f>IFERROR(VLOOKUP($B49,[1]_1TOsipte!$A:$G,5,0),"")</f>
        <v>2838</v>
      </c>
      <c r="G50" s="9">
        <f>IFERROR(VLOOKUP($B49,[1]_1TOsipte!$A:$G,3,0),"")</f>
        <v>174</v>
      </c>
      <c r="H50" s="10">
        <f t="shared" si="22"/>
        <v>3641</v>
      </c>
      <c r="I50" s="46"/>
      <c r="J50" s="47"/>
    </row>
    <row r="51" spans="2:10" x14ac:dyDescent="0.25">
      <c r="B51" s="44"/>
      <c r="C51" s="8" t="s">
        <v>19</v>
      </c>
      <c r="D51" s="11">
        <f t="shared" ref="D51:H51" si="23">IFERROR((D49/D50),"")</f>
        <v>0.94988066825775652</v>
      </c>
      <c r="E51" s="11">
        <f t="shared" si="23"/>
        <v>0.94761904761904758</v>
      </c>
      <c r="F51" s="11">
        <f t="shared" si="23"/>
        <v>0.97216349541930935</v>
      </c>
      <c r="G51" s="11">
        <f t="shared" si="23"/>
        <v>0.95977011494252873</v>
      </c>
      <c r="H51" s="11">
        <f t="shared" si="23"/>
        <v>0.96759132106564127</v>
      </c>
      <c r="I51" s="46"/>
      <c r="J51" s="47"/>
    </row>
    <row r="52" spans="2:10" x14ac:dyDescent="0.25">
      <c r="B52" s="42" t="s">
        <v>90</v>
      </c>
      <c r="C52" s="8" t="s">
        <v>17</v>
      </c>
      <c r="D52" s="9">
        <f>IFERROR(VLOOKUP($B52,[1]_2TOsiptel!$A:$F,6,0),"")</f>
        <v>534</v>
      </c>
      <c r="E52" s="9">
        <f>IFERROR(VLOOKUP($B52,[1]_2TOsiptel!$A:$F,4,0),"")</f>
        <v>284</v>
      </c>
      <c r="F52" s="9">
        <f>IFERROR(VLOOKUP($B52,[1]_2TOsiptel!$A:$F,5,0),"")</f>
        <v>3487</v>
      </c>
      <c r="G52" s="9">
        <f>IFERROR(VLOOKUP($B52,[1]_2TOsiptel!$A:$F,3,0),"")</f>
        <v>2005</v>
      </c>
      <c r="H52" s="10">
        <f t="shared" ref="H52:H53" si="24">IF(SUM(D52:G52)&gt;0,SUM(D52:G52),"")</f>
        <v>6310</v>
      </c>
      <c r="I52" s="46"/>
      <c r="J52" s="47"/>
    </row>
    <row r="53" spans="2:10" x14ac:dyDescent="0.25">
      <c r="B53" s="43"/>
      <c r="C53" s="8" t="s">
        <v>18</v>
      </c>
      <c r="D53" s="9">
        <f>IFERROR(VLOOKUP($B52,[1]_1TOsipte!$A:$G,6,0),"")</f>
        <v>610</v>
      </c>
      <c r="E53" s="9">
        <f>IFERROR(VLOOKUP($B52,[1]_1TOsipte!$A:$G,4,0),"")</f>
        <v>321</v>
      </c>
      <c r="F53" s="9">
        <f>IFERROR(VLOOKUP($B52,[1]_1TOsipte!$A:$G,5,0),"")</f>
        <v>3979</v>
      </c>
      <c r="G53" s="9">
        <f>IFERROR(VLOOKUP($B52,[1]_1TOsipte!$A:$G,3,0),"")</f>
        <v>2132</v>
      </c>
      <c r="H53" s="10">
        <f t="shared" si="24"/>
        <v>7042</v>
      </c>
      <c r="I53" s="46"/>
      <c r="J53" s="47"/>
    </row>
    <row r="54" spans="2:10" x14ac:dyDescent="0.25">
      <c r="B54" s="44"/>
      <c r="C54" s="8" t="s">
        <v>19</v>
      </c>
      <c r="D54" s="11">
        <f t="shared" ref="D54:H54" si="25">IFERROR((D52/D53),"")</f>
        <v>0.87540983606557377</v>
      </c>
      <c r="E54" s="11">
        <f t="shared" si="25"/>
        <v>0.88473520249221183</v>
      </c>
      <c r="F54" s="11">
        <f t="shared" si="25"/>
        <v>0.87635084192008039</v>
      </c>
      <c r="G54" s="11">
        <f t="shared" si="25"/>
        <v>0.94043151969981242</v>
      </c>
      <c r="H54" s="50">
        <f t="shared" si="25"/>
        <v>0.89605225788128373</v>
      </c>
      <c r="I54" s="46"/>
      <c r="J54" s="47"/>
    </row>
    <row r="55" spans="2:10" x14ac:dyDescent="0.25">
      <c r="B55" s="42" t="s">
        <v>88</v>
      </c>
      <c r="C55" s="8" t="s">
        <v>17</v>
      </c>
      <c r="D55" s="9">
        <f>IFERROR(VLOOKUP($B55,[1]_2TOsiptel!$A:$F,6,0),"")</f>
        <v>1127</v>
      </c>
      <c r="E55" s="9">
        <f>IFERROR(VLOOKUP($B55,[1]_2TOsiptel!$A:$F,4,0),"")</f>
        <v>639</v>
      </c>
      <c r="F55" s="9">
        <f>IFERROR(VLOOKUP($B55,[1]_2TOsiptel!$A:$F,5,0),"")</f>
        <v>6927</v>
      </c>
      <c r="G55" s="9">
        <f>IFERROR(VLOOKUP($B55,[1]_2TOsiptel!$A:$F,3,0),"")</f>
        <v>2868</v>
      </c>
      <c r="H55" s="10">
        <f t="shared" ref="H55:H56" si="26">IF(SUM(D55:G55)&gt;0,SUM(D55:G55),"")</f>
        <v>11561</v>
      </c>
      <c r="I55" s="46"/>
      <c r="J55" s="47"/>
    </row>
    <row r="56" spans="2:10" x14ac:dyDescent="0.25">
      <c r="B56" s="43"/>
      <c r="C56" s="8" t="s">
        <v>18</v>
      </c>
      <c r="D56" s="9">
        <f>IFERROR(VLOOKUP($B55,[1]_1TOsipte!$A:$G,6,0),"")</f>
        <v>1290</v>
      </c>
      <c r="E56" s="9">
        <f>IFERROR(VLOOKUP($B55,[1]_1TOsipte!$A:$G,4,0),"")</f>
        <v>712</v>
      </c>
      <c r="F56" s="9">
        <f>IFERROR(VLOOKUP($B55,[1]_1TOsipte!$A:$G,5,0),"")</f>
        <v>7676</v>
      </c>
      <c r="G56" s="9">
        <f>IFERROR(VLOOKUP($B55,[1]_1TOsipte!$A:$G,3,0),"")</f>
        <v>3027</v>
      </c>
      <c r="H56" s="10">
        <f t="shared" si="26"/>
        <v>12705</v>
      </c>
      <c r="I56" s="46"/>
      <c r="J56" s="47"/>
    </row>
    <row r="57" spans="2:10" x14ac:dyDescent="0.25">
      <c r="B57" s="44"/>
      <c r="C57" s="8" t="s">
        <v>19</v>
      </c>
      <c r="D57" s="11">
        <f t="shared" ref="D57:H57" si="27">IFERROR((D55/D56),"")</f>
        <v>0.87364341085271313</v>
      </c>
      <c r="E57" s="11">
        <f t="shared" si="27"/>
        <v>0.89747191011235961</v>
      </c>
      <c r="F57" s="11">
        <f t="shared" si="27"/>
        <v>0.90242313705054711</v>
      </c>
      <c r="G57" s="11">
        <f t="shared" si="27"/>
        <v>0.94747274529236869</v>
      </c>
      <c r="H57" s="11">
        <f t="shared" si="27"/>
        <v>0.90995670995670996</v>
      </c>
      <c r="I57" s="46"/>
      <c r="J57" s="47"/>
    </row>
    <row r="58" spans="2:10" x14ac:dyDescent="0.25">
      <c r="B58" s="42" t="s">
        <v>66</v>
      </c>
      <c r="C58" s="8" t="s">
        <v>17</v>
      </c>
      <c r="D58" s="9">
        <f>IFERROR(VLOOKUP($B58,[1]_2TOsiptel!$A:$F,6,0),"")</f>
        <v>232</v>
      </c>
      <c r="E58" s="9">
        <f>IFERROR(VLOOKUP($B58,[1]_2TOsiptel!$A:$F,4,0),"")</f>
        <v>127</v>
      </c>
      <c r="F58" s="9">
        <f>IFERROR(VLOOKUP($B58,[1]_2TOsiptel!$A:$F,5,0),"")</f>
        <v>1750</v>
      </c>
      <c r="G58" s="9">
        <f>IFERROR(VLOOKUP($B58,[1]_2TOsiptel!$A:$F,3,0),"")</f>
        <v>717</v>
      </c>
      <c r="H58" s="10">
        <f t="shared" ref="H58:H59" si="28">IF(SUM(D58:G58)&gt;0,SUM(D58:G58),"")</f>
        <v>2826</v>
      </c>
      <c r="I58" s="46"/>
      <c r="J58" s="47"/>
    </row>
    <row r="59" spans="2:10" x14ac:dyDescent="0.25">
      <c r="B59" s="43"/>
      <c r="C59" s="8" t="s">
        <v>18</v>
      </c>
      <c r="D59" s="9">
        <f>IFERROR(VLOOKUP($B58,[1]_1TOsipte!$A:$G,6,0),"")</f>
        <v>287</v>
      </c>
      <c r="E59" s="9">
        <f>IFERROR(VLOOKUP($B58,[1]_1TOsipte!$A:$G,4,0),"")</f>
        <v>147</v>
      </c>
      <c r="F59" s="9">
        <f>IFERROR(VLOOKUP($B58,[1]_1TOsipte!$A:$G,5,0),"")</f>
        <v>2125</v>
      </c>
      <c r="G59" s="9">
        <f>IFERROR(VLOOKUP($B58,[1]_1TOsipte!$A:$G,3,0),"")</f>
        <v>787</v>
      </c>
      <c r="H59" s="10">
        <f t="shared" si="28"/>
        <v>3346</v>
      </c>
      <c r="I59" s="46"/>
      <c r="J59" s="47"/>
    </row>
    <row r="60" spans="2:10" x14ac:dyDescent="0.25">
      <c r="B60" s="44"/>
      <c r="C60" s="8" t="s">
        <v>19</v>
      </c>
      <c r="D60" s="11">
        <f t="shared" ref="D60:H60" si="29">IFERROR((D58/D59),"")</f>
        <v>0.80836236933797911</v>
      </c>
      <c r="E60" s="11">
        <f t="shared" si="29"/>
        <v>0.86394557823129248</v>
      </c>
      <c r="F60" s="11">
        <f t="shared" si="29"/>
        <v>0.82352941176470584</v>
      </c>
      <c r="G60" s="11">
        <f t="shared" si="29"/>
        <v>0.91105463786531127</v>
      </c>
      <c r="H60" s="11">
        <f t="shared" si="29"/>
        <v>0.84459055588762699</v>
      </c>
      <c r="I60" s="46"/>
      <c r="J60" s="47"/>
    </row>
    <row r="61" spans="2:10" x14ac:dyDescent="0.25">
      <c r="B61" s="42" t="s">
        <v>85</v>
      </c>
      <c r="C61" s="8" t="s">
        <v>17</v>
      </c>
      <c r="D61" s="9">
        <f>IFERROR(VLOOKUP($B61,[1]_2TOsiptel!$A:$F,6,0),"")</f>
        <v>995</v>
      </c>
      <c r="E61" s="9">
        <f>IFERROR(VLOOKUP($B61,[1]_2TOsiptel!$A:$F,4,0),"")</f>
        <v>517</v>
      </c>
      <c r="F61" s="9">
        <f>IFERROR(VLOOKUP($B61,[1]_2TOsiptel!$A:$F,5,0),"")</f>
        <v>6013</v>
      </c>
      <c r="G61" s="9">
        <f>IFERROR(VLOOKUP($B61,[1]_2TOsiptel!$A:$F,3,0),"")</f>
        <v>2371</v>
      </c>
      <c r="H61" s="10">
        <f t="shared" ref="H61:H62" si="30">IF(SUM(D61:G61)&gt;0,SUM(D61:G61),"")</f>
        <v>9896</v>
      </c>
      <c r="I61" s="46"/>
      <c r="J61" s="47"/>
    </row>
    <row r="62" spans="2:10" x14ac:dyDescent="0.25">
      <c r="B62" s="43"/>
      <c r="C62" s="8" t="s">
        <v>18</v>
      </c>
      <c r="D62" s="9">
        <f>IFERROR(VLOOKUP($B61,[1]_1TOsipte!$A:$G,6,0),"")</f>
        <v>1085</v>
      </c>
      <c r="E62" s="9">
        <f>IFERROR(VLOOKUP($B61,[1]_1TOsipte!$A:$G,4,0),"")</f>
        <v>631</v>
      </c>
      <c r="F62" s="9">
        <f>IFERROR(VLOOKUP($B61,[1]_1TOsipte!$A:$G,5,0),"")</f>
        <v>7319</v>
      </c>
      <c r="G62" s="9">
        <f>IFERROR(VLOOKUP($B61,[1]_1TOsipte!$A:$G,3,0),"")</f>
        <v>2552</v>
      </c>
      <c r="H62" s="10">
        <f t="shared" si="30"/>
        <v>11587</v>
      </c>
      <c r="I62" s="46"/>
      <c r="J62" s="47"/>
    </row>
    <row r="63" spans="2:10" x14ac:dyDescent="0.25">
      <c r="B63" s="44"/>
      <c r="C63" s="8" t="s">
        <v>19</v>
      </c>
      <c r="D63" s="11">
        <f t="shared" ref="D63:H63" si="31">IFERROR((D61/D62),"")</f>
        <v>0.91705069124423966</v>
      </c>
      <c r="E63" s="11">
        <f t="shared" si="31"/>
        <v>0.81933438985736928</v>
      </c>
      <c r="F63" s="11">
        <f t="shared" si="31"/>
        <v>0.82156032244842192</v>
      </c>
      <c r="G63" s="11">
        <f t="shared" si="31"/>
        <v>0.9290752351097179</v>
      </c>
      <c r="H63" s="11">
        <f t="shared" si="31"/>
        <v>0.85406058513851735</v>
      </c>
      <c r="I63" s="46"/>
      <c r="J63" s="47"/>
    </row>
    <row r="64" spans="2:10" x14ac:dyDescent="0.25">
      <c r="B64" s="42" t="s">
        <v>86</v>
      </c>
      <c r="C64" s="8" t="s">
        <v>17</v>
      </c>
      <c r="D64" s="9">
        <f>IFERROR(VLOOKUP($B64,[1]_2TOsiptel!$A:$F,6,0),"")</f>
        <v>4038</v>
      </c>
      <c r="E64" s="9">
        <f>IFERROR(VLOOKUP($B64,[1]_2TOsiptel!$A:$F,4,0),"")</f>
        <v>2054</v>
      </c>
      <c r="F64" s="9">
        <f>IFERROR(VLOOKUP($B64,[1]_2TOsiptel!$A:$F,5,0),"")</f>
        <v>25404</v>
      </c>
      <c r="G64" s="9">
        <f>IFERROR(VLOOKUP($B64,[1]_2TOsiptel!$A:$F,3,0),"")</f>
        <v>5030</v>
      </c>
      <c r="H64" s="10">
        <f t="shared" ref="H64:H65" si="32">IF(SUM(D64:G64)&gt;0,SUM(D64:G64),"")</f>
        <v>36526</v>
      </c>
      <c r="I64" s="46"/>
      <c r="J64" s="47"/>
    </row>
    <row r="65" spans="2:10" x14ac:dyDescent="0.25">
      <c r="B65" s="43"/>
      <c r="C65" s="8" t="s">
        <v>18</v>
      </c>
      <c r="D65" s="9">
        <f>IFERROR(VLOOKUP($B64,[1]_1TOsipte!$A:$G,6,0),"")</f>
        <v>6044</v>
      </c>
      <c r="E65" s="9">
        <f>IFERROR(VLOOKUP($B64,[1]_1TOsipte!$A:$G,4,0),"")</f>
        <v>2966</v>
      </c>
      <c r="F65" s="9">
        <f>IFERROR(VLOOKUP($B64,[1]_1TOsipte!$A:$G,5,0),"")</f>
        <v>32090</v>
      </c>
      <c r="G65" s="9">
        <f>IFERROR(VLOOKUP($B64,[1]_1TOsipte!$A:$G,3,0),"")</f>
        <v>5432</v>
      </c>
      <c r="H65" s="10">
        <f t="shared" si="32"/>
        <v>46532</v>
      </c>
      <c r="I65" s="46"/>
      <c r="J65" s="47"/>
    </row>
    <row r="66" spans="2:10" x14ac:dyDescent="0.25">
      <c r="B66" s="44"/>
      <c r="C66" s="8" t="s">
        <v>19</v>
      </c>
      <c r="D66" s="11">
        <f t="shared" ref="D66:H66" si="33">IFERROR((D64/D65),"")</f>
        <v>0.66810059563203172</v>
      </c>
      <c r="E66" s="11">
        <f t="shared" si="33"/>
        <v>0.69251517194875256</v>
      </c>
      <c r="F66" s="11">
        <f t="shared" si="33"/>
        <v>0.79164848862574011</v>
      </c>
      <c r="G66" s="11">
        <f t="shared" si="33"/>
        <v>0.92599410898379975</v>
      </c>
      <c r="H66" s="11">
        <f t="shared" si="33"/>
        <v>0.78496518524886105</v>
      </c>
      <c r="I66" s="46"/>
      <c r="J66" s="47"/>
    </row>
    <row r="67" spans="2:10" x14ac:dyDescent="0.25">
      <c r="B67" s="42" t="s">
        <v>89</v>
      </c>
      <c r="C67" s="8" t="s">
        <v>17</v>
      </c>
      <c r="D67" s="9">
        <f>IFERROR(VLOOKUP($B67,[1]_2TOsiptel!$A:$F,6,0),"")</f>
        <v>907</v>
      </c>
      <c r="E67" s="9">
        <f>IFERROR(VLOOKUP($B67,[1]_2TOsiptel!$A:$F,4,0),"")</f>
        <v>464</v>
      </c>
      <c r="F67" s="9">
        <f>IFERROR(VLOOKUP($B67,[1]_2TOsiptel!$A:$F,5,0),"")</f>
        <v>5861</v>
      </c>
      <c r="G67" s="9">
        <f>IFERROR(VLOOKUP($B67,[1]_2TOsiptel!$A:$F,3,0),"")</f>
        <v>1647</v>
      </c>
      <c r="H67" s="10">
        <f t="shared" ref="H67:H68" si="34">IF(SUM(D67:G67)&gt;0,SUM(D67:G67),"")</f>
        <v>8879</v>
      </c>
      <c r="I67" s="46"/>
      <c r="J67" s="47"/>
    </row>
    <row r="68" spans="2:10" x14ac:dyDescent="0.25">
      <c r="B68" s="43"/>
      <c r="C68" s="8" t="s">
        <v>18</v>
      </c>
      <c r="D68" s="9">
        <f>IFERROR(VLOOKUP($B67,[1]_1TOsipte!$A:$G,6,0),"")</f>
        <v>1005</v>
      </c>
      <c r="E68" s="9">
        <f>IFERROR(VLOOKUP($B67,[1]_1TOsipte!$A:$G,4,0),"")</f>
        <v>492</v>
      </c>
      <c r="F68" s="9">
        <f>IFERROR(VLOOKUP($B67,[1]_1TOsipte!$A:$G,5,0),"")</f>
        <v>6380</v>
      </c>
      <c r="G68" s="9">
        <f>IFERROR(VLOOKUP($B67,[1]_1TOsipte!$A:$G,3,0),"")</f>
        <v>1712</v>
      </c>
      <c r="H68" s="10">
        <f t="shared" si="34"/>
        <v>9589</v>
      </c>
      <c r="I68" s="46"/>
      <c r="J68" s="47"/>
    </row>
    <row r="69" spans="2:10" x14ac:dyDescent="0.25">
      <c r="B69" s="44"/>
      <c r="C69" s="8" t="s">
        <v>19</v>
      </c>
      <c r="D69" s="11">
        <f t="shared" ref="D69:H69" si="35">IFERROR((D67/D68),"")</f>
        <v>0.90248756218905468</v>
      </c>
      <c r="E69" s="11">
        <f t="shared" si="35"/>
        <v>0.94308943089430897</v>
      </c>
      <c r="F69" s="11">
        <f t="shared" si="35"/>
        <v>0.91865203761755487</v>
      </c>
      <c r="G69" s="11">
        <f t="shared" si="35"/>
        <v>0.96203271028037385</v>
      </c>
      <c r="H69" s="11">
        <f t="shared" si="35"/>
        <v>0.92595682552925229</v>
      </c>
      <c r="I69" s="46"/>
      <c r="J69" s="47"/>
    </row>
    <row r="70" spans="2:10" x14ac:dyDescent="0.25">
      <c r="B70" s="42" t="s">
        <v>68</v>
      </c>
      <c r="C70" s="8" t="s">
        <v>17</v>
      </c>
      <c r="D70" s="9">
        <f>IFERROR(VLOOKUP($B70,[1]_2TOsiptel!$A:$F,6,0),"")</f>
        <v>660</v>
      </c>
      <c r="E70" s="9">
        <f>IFERROR(VLOOKUP($B70,[1]_2TOsiptel!$A:$F,4,0),"")</f>
        <v>242</v>
      </c>
      <c r="F70" s="9">
        <f>IFERROR(VLOOKUP($B70,[1]_2TOsiptel!$A:$F,5,0),"")</f>
        <v>4361</v>
      </c>
      <c r="G70" s="9">
        <f>IFERROR(VLOOKUP($B70,[1]_2TOsiptel!$A:$F,3,0),"")</f>
        <v>2001</v>
      </c>
      <c r="H70" s="10">
        <f t="shared" ref="H70:H71" si="36">IF(SUM(D70:G70)&gt;0,SUM(D70:G70),"")</f>
        <v>7264</v>
      </c>
      <c r="I70" s="46"/>
      <c r="J70" s="47"/>
    </row>
    <row r="71" spans="2:10" x14ac:dyDescent="0.25">
      <c r="B71" s="43"/>
      <c r="C71" s="8" t="s">
        <v>18</v>
      </c>
      <c r="D71" s="9">
        <f>IFERROR(VLOOKUP($B70,[1]_1TOsipte!$A:$G,6,0),"")</f>
        <v>784</v>
      </c>
      <c r="E71" s="9">
        <f>IFERROR(VLOOKUP($B70,[1]_1TOsipte!$A:$G,4,0),"")</f>
        <v>285</v>
      </c>
      <c r="F71" s="9">
        <f>IFERROR(VLOOKUP($B70,[1]_1TOsipte!$A:$G,5,0),"")</f>
        <v>5209</v>
      </c>
      <c r="G71" s="9">
        <f>IFERROR(VLOOKUP($B70,[1]_1TOsipte!$A:$G,3,0),"")</f>
        <v>2204</v>
      </c>
      <c r="H71" s="10">
        <f t="shared" si="36"/>
        <v>8482</v>
      </c>
      <c r="I71" s="46"/>
      <c r="J71" s="47"/>
    </row>
    <row r="72" spans="2:10" x14ac:dyDescent="0.25">
      <c r="B72" s="44"/>
      <c r="C72" s="8" t="s">
        <v>19</v>
      </c>
      <c r="D72" s="11">
        <f t="shared" ref="D72:H72" si="37">IFERROR((D70/D71),"")</f>
        <v>0.84183673469387754</v>
      </c>
      <c r="E72" s="11">
        <f t="shared" si="37"/>
        <v>0.84912280701754383</v>
      </c>
      <c r="F72" s="11">
        <f t="shared" si="37"/>
        <v>0.83720483778076404</v>
      </c>
      <c r="G72" s="11">
        <f t="shared" si="37"/>
        <v>0.90789473684210531</v>
      </c>
      <c r="H72" s="11">
        <f t="shared" si="37"/>
        <v>0.85640179203018152</v>
      </c>
      <c r="I72" s="46"/>
      <c r="J72" s="47"/>
    </row>
    <row r="73" spans="2:10" x14ac:dyDescent="0.25">
      <c r="B73" s="42" t="s">
        <v>69</v>
      </c>
      <c r="C73" s="8" t="s">
        <v>17</v>
      </c>
      <c r="D73" s="9">
        <f>IFERROR(VLOOKUP($B73,[1]_2TOsiptel!$A:$F,6,0),"")</f>
        <v>507</v>
      </c>
      <c r="E73" s="9">
        <f>IFERROR(VLOOKUP($B73,[1]_2TOsiptel!$A:$F,4,0),"")</f>
        <v>192</v>
      </c>
      <c r="F73" s="9">
        <f>IFERROR(VLOOKUP($B73,[1]_2TOsiptel!$A:$F,5,0),"")</f>
        <v>3396</v>
      </c>
      <c r="G73" s="9">
        <f>IFERROR(VLOOKUP($B73,[1]_2TOsiptel!$A:$F,3,0),"")</f>
        <v>776</v>
      </c>
      <c r="H73" s="10">
        <f t="shared" ref="H73:H74" si="38">IF(SUM(D73:G73)&gt;0,SUM(D73:G73),"")</f>
        <v>4871</v>
      </c>
      <c r="I73" s="46"/>
      <c r="J73" s="47"/>
    </row>
    <row r="74" spans="2:10" x14ac:dyDescent="0.25">
      <c r="B74" s="43"/>
      <c r="C74" s="8" t="s">
        <v>18</v>
      </c>
      <c r="D74" s="9">
        <f>IFERROR(VLOOKUP($B73,[1]_1TOsipte!$A:$G,6,0),"")</f>
        <v>600</v>
      </c>
      <c r="E74" s="9">
        <f>IFERROR(VLOOKUP($B73,[1]_1TOsipte!$A:$G,4,0),"")</f>
        <v>239</v>
      </c>
      <c r="F74" s="9">
        <f>IFERROR(VLOOKUP($B73,[1]_1TOsipte!$A:$G,5,0),"")</f>
        <v>4163</v>
      </c>
      <c r="G74" s="9">
        <f>IFERROR(VLOOKUP($B73,[1]_1TOsipte!$A:$G,3,0),"")</f>
        <v>856</v>
      </c>
      <c r="H74" s="10">
        <f t="shared" si="38"/>
        <v>5858</v>
      </c>
      <c r="I74" s="46"/>
      <c r="J74" s="47"/>
    </row>
    <row r="75" spans="2:10" x14ac:dyDescent="0.25">
      <c r="B75" s="44"/>
      <c r="C75" s="8" t="s">
        <v>19</v>
      </c>
      <c r="D75" s="11">
        <f t="shared" ref="D75:H75" si="39">IFERROR((D73/D74),"")</f>
        <v>0.84499999999999997</v>
      </c>
      <c r="E75" s="11">
        <f t="shared" si="39"/>
        <v>0.80334728033472802</v>
      </c>
      <c r="F75" s="11">
        <f t="shared" si="39"/>
        <v>0.81575786692289209</v>
      </c>
      <c r="G75" s="11">
        <f t="shared" si="39"/>
        <v>0.90654205607476634</v>
      </c>
      <c r="H75" s="11">
        <f t="shared" si="39"/>
        <v>0.83151246159098668</v>
      </c>
      <c r="I75" s="46"/>
      <c r="J75" s="47"/>
    </row>
    <row r="76" spans="2:10" x14ac:dyDescent="0.25">
      <c r="B76" s="42" t="s">
        <v>70</v>
      </c>
      <c r="C76" s="8" t="s">
        <v>17</v>
      </c>
      <c r="D76" s="9">
        <f>IFERROR(VLOOKUP($B76,[1]_2TOsiptel!$A:$F,6,0),"")</f>
        <v>369</v>
      </c>
      <c r="E76" s="9">
        <f>IFERROR(VLOOKUP($B76,[1]_2TOsiptel!$A:$F,4,0),"")</f>
        <v>148</v>
      </c>
      <c r="F76" s="9">
        <f>IFERROR(VLOOKUP($B76,[1]_2TOsiptel!$A:$F,5,0),"")</f>
        <v>2752</v>
      </c>
      <c r="G76" s="9">
        <f>IFERROR(VLOOKUP($B76,[1]_2TOsiptel!$A:$F,3,0),"")</f>
        <v>703</v>
      </c>
      <c r="H76" s="10">
        <f t="shared" ref="H76:H77" si="40">IF(SUM(D76:G76)&gt;0,SUM(D76:G76),"")</f>
        <v>3972</v>
      </c>
      <c r="I76" s="46"/>
      <c r="J76" s="47"/>
    </row>
    <row r="77" spans="2:10" x14ac:dyDescent="0.25">
      <c r="B77" s="43"/>
      <c r="C77" s="8" t="s">
        <v>18</v>
      </c>
      <c r="D77" s="9">
        <f>IFERROR(VLOOKUP($B76,[1]_1TOsipte!$A:$G,6,0),"")</f>
        <v>452</v>
      </c>
      <c r="E77" s="9">
        <f>IFERROR(VLOOKUP($B76,[1]_1TOsipte!$A:$G,4,0),"")</f>
        <v>187</v>
      </c>
      <c r="F77" s="9">
        <f>IFERROR(VLOOKUP($B76,[1]_1TOsipte!$A:$G,5,0),"")</f>
        <v>3231</v>
      </c>
      <c r="G77" s="9">
        <f>IFERROR(VLOOKUP($B76,[1]_1TOsipte!$A:$G,3,0),"")</f>
        <v>777</v>
      </c>
      <c r="H77" s="10">
        <f t="shared" si="40"/>
        <v>4647</v>
      </c>
      <c r="I77" s="46"/>
      <c r="J77" s="47"/>
    </row>
    <row r="78" spans="2:10" x14ac:dyDescent="0.25">
      <c r="B78" s="44"/>
      <c r="C78" s="8" t="s">
        <v>19</v>
      </c>
      <c r="D78" s="11">
        <f t="shared" ref="D78:H78" si="41">IFERROR((D76/D77),"")</f>
        <v>0.8163716814159292</v>
      </c>
      <c r="E78" s="11">
        <f t="shared" si="41"/>
        <v>0.79144385026737973</v>
      </c>
      <c r="F78" s="11">
        <f t="shared" si="41"/>
        <v>0.85174868461776543</v>
      </c>
      <c r="G78" s="11">
        <f t="shared" si="41"/>
        <v>0.90476190476190477</v>
      </c>
      <c r="H78" s="11">
        <f t="shared" si="41"/>
        <v>0.85474499677211102</v>
      </c>
      <c r="I78" s="46"/>
      <c r="J78" s="47"/>
    </row>
    <row r="79" spans="2:10" x14ac:dyDescent="0.25">
      <c r="B79" s="42" t="s">
        <v>71</v>
      </c>
      <c r="C79" s="8" t="s">
        <v>17</v>
      </c>
      <c r="D79" s="9">
        <f>IFERROR(VLOOKUP($B79,[1]_2TOsiptel!$A:$F,6,0),"")</f>
        <v>398</v>
      </c>
      <c r="E79" s="9">
        <f>IFERROR(VLOOKUP($B79,[1]_2TOsiptel!$A:$F,4,0),"")</f>
        <v>244</v>
      </c>
      <c r="F79" s="9">
        <f>IFERROR(VLOOKUP($B79,[1]_2TOsiptel!$A:$F,5,0),"")</f>
        <v>2884</v>
      </c>
      <c r="G79" s="9">
        <f>IFERROR(VLOOKUP($B79,[1]_2TOsiptel!$A:$F,3,0),"")</f>
        <v>525</v>
      </c>
      <c r="H79" s="10">
        <f t="shared" ref="H79:H80" si="42">IF(SUM(D79:G79)&gt;0,SUM(D79:G79),"")</f>
        <v>4051</v>
      </c>
      <c r="I79" s="46"/>
      <c r="J79" s="47"/>
    </row>
    <row r="80" spans="2:10" x14ac:dyDescent="0.25">
      <c r="B80" s="43"/>
      <c r="C80" s="8" t="s">
        <v>18</v>
      </c>
      <c r="D80" s="9">
        <f>IFERROR(VLOOKUP($B79,[1]_1TOsipte!$A:$G,6,0),"")</f>
        <v>592</v>
      </c>
      <c r="E80" s="9">
        <f>IFERROR(VLOOKUP($B79,[1]_1TOsipte!$A:$G,4,0),"")</f>
        <v>364</v>
      </c>
      <c r="F80" s="9">
        <f>IFERROR(VLOOKUP($B79,[1]_1TOsipte!$A:$G,5,0),"")</f>
        <v>4469</v>
      </c>
      <c r="G80" s="9">
        <f>IFERROR(VLOOKUP($B79,[1]_1TOsipte!$A:$G,3,0),"")</f>
        <v>589</v>
      </c>
      <c r="H80" s="10">
        <f t="shared" si="42"/>
        <v>6014</v>
      </c>
      <c r="I80" s="46"/>
      <c r="J80" s="47"/>
    </row>
    <row r="81" spans="2:10" x14ac:dyDescent="0.25">
      <c r="B81" s="44"/>
      <c r="C81" s="8" t="s">
        <v>19</v>
      </c>
      <c r="D81" s="11">
        <f t="shared" ref="D81:H81" si="43">IFERROR((D79/D80),"")</f>
        <v>0.67229729729729726</v>
      </c>
      <c r="E81" s="11">
        <f t="shared" si="43"/>
        <v>0.67032967032967028</v>
      </c>
      <c r="F81" s="11">
        <f t="shared" si="43"/>
        <v>0.64533452673976277</v>
      </c>
      <c r="G81" s="11">
        <f t="shared" si="43"/>
        <v>0.89134125636672323</v>
      </c>
      <c r="H81" s="50">
        <f t="shared" si="43"/>
        <v>0.67359494512803464</v>
      </c>
      <c r="I81" s="46"/>
      <c r="J81" s="47"/>
    </row>
    <row r="82" spans="2:10" x14ac:dyDescent="0.25">
      <c r="B82" s="42" t="s">
        <v>72</v>
      </c>
      <c r="C82" s="8" t="s">
        <v>17</v>
      </c>
      <c r="D82" s="9">
        <f>IFERROR(VLOOKUP($B82,[1]_2TOsiptel!$A:$F,6,0),"")</f>
        <v>629</v>
      </c>
      <c r="E82" s="9">
        <f>IFERROR(VLOOKUP($B82,[1]_2TOsiptel!$A:$F,4,0),"")</f>
        <v>584</v>
      </c>
      <c r="F82" s="9">
        <f>IFERROR(VLOOKUP($B82,[1]_2TOsiptel!$A:$F,5,0),"")</f>
        <v>3137</v>
      </c>
      <c r="G82" s="9">
        <f>IFERROR(VLOOKUP($B82,[1]_2TOsiptel!$A:$F,3,0),"")</f>
        <v>654</v>
      </c>
      <c r="H82" s="10">
        <f t="shared" ref="H82:H83" si="44">IF(SUM(D82:G82)&gt;0,SUM(D82:G82),"")</f>
        <v>5004</v>
      </c>
      <c r="I82" s="46"/>
      <c r="J82" s="47"/>
    </row>
    <row r="83" spans="2:10" x14ac:dyDescent="0.25">
      <c r="B83" s="43"/>
      <c r="C83" s="8" t="s">
        <v>18</v>
      </c>
      <c r="D83" s="9">
        <f>IFERROR(VLOOKUP($B82,[1]_1TOsipte!$A:$G,6,0),"")</f>
        <v>753</v>
      </c>
      <c r="E83" s="9">
        <f>IFERROR(VLOOKUP($B82,[1]_1TOsipte!$A:$G,4,0),"")</f>
        <v>687</v>
      </c>
      <c r="F83" s="9">
        <f>IFERROR(VLOOKUP($B82,[1]_1TOsipte!$A:$G,5,0),"")</f>
        <v>3597</v>
      </c>
      <c r="G83" s="9">
        <f>IFERROR(VLOOKUP($B82,[1]_1TOsipte!$A:$G,3,0),"")</f>
        <v>690</v>
      </c>
      <c r="H83" s="10">
        <f t="shared" si="44"/>
        <v>5727</v>
      </c>
      <c r="I83" s="46"/>
      <c r="J83" s="47"/>
    </row>
    <row r="84" spans="2:10" x14ac:dyDescent="0.25">
      <c r="B84" s="44"/>
      <c r="C84" s="8" t="s">
        <v>19</v>
      </c>
      <c r="D84" s="11">
        <f t="shared" ref="D84:H84" si="45">IFERROR((D82/D83),"")</f>
        <v>0.83532536520584333</v>
      </c>
      <c r="E84" s="11">
        <f t="shared" si="45"/>
        <v>0.85007278020378452</v>
      </c>
      <c r="F84" s="11">
        <f t="shared" si="45"/>
        <v>0.87211565193216567</v>
      </c>
      <c r="G84" s="11">
        <f t="shared" si="45"/>
        <v>0.94782608695652171</v>
      </c>
      <c r="H84" s="11">
        <f t="shared" si="45"/>
        <v>0.87375589313776847</v>
      </c>
      <c r="I84" s="46"/>
      <c r="J84" s="47"/>
    </row>
    <row r="85" spans="2:10" x14ac:dyDescent="0.25">
      <c r="B85" s="42" t="s">
        <v>73</v>
      </c>
      <c r="C85" s="8" t="s">
        <v>17</v>
      </c>
      <c r="D85" s="9">
        <f>IFERROR(VLOOKUP($B85,[1]_2TOsiptel!$A:$F,6,0),"")</f>
        <v>1052</v>
      </c>
      <c r="E85" s="9">
        <f>IFERROR(VLOOKUP($B85,[1]_2TOsiptel!$A:$F,4,0),"")</f>
        <v>476</v>
      </c>
      <c r="F85" s="9">
        <f>IFERROR(VLOOKUP($B85,[1]_2TOsiptel!$A:$F,5,0),"")</f>
        <v>8972</v>
      </c>
      <c r="G85" s="9">
        <f>IFERROR(VLOOKUP($B85,[1]_2TOsiptel!$A:$F,3,0),"")</f>
        <v>2907</v>
      </c>
      <c r="H85" s="10">
        <f t="shared" ref="H85:H86" si="46">IF(SUM(D85:G85)&gt;0,SUM(D85:G85),"")</f>
        <v>13407</v>
      </c>
      <c r="I85" s="46"/>
      <c r="J85" s="47"/>
    </row>
    <row r="86" spans="2:10" x14ac:dyDescent="0.25">
      <c r="B86" s="43"/>
      <c r="C86" s="8" t="s">
        <v>18</v>
      </c>
      <c r="D86" s="9">
        <f>IFERROR(VLOOKUP($B85,[1]_1TOsipte!$A:$G,6,0),"")</f>
        <v>1370</v>
      </c>
      <c r="E86" s="9">
        <f>IFERROR(VLOOKUP($B85,[1]_1TOsipte!$A:$G,4,0),"")</f>
        <v>637</v>
      </c>
      <c r="F86" s="9">
        <f>IFERROR(VLOOKUP($B85,[1]_1TOsipte!$A:$G,5,0),"")</f>
        <v>10388</v>
      </c>
      <c r="G86" s="9">
        <f>IFERROR(VLOOKUP($B85,[1]_1TOsipte!$A:$G,3,0),"")</f>
        <v>3079</v>
      </c>
      <c r="H86" s="10">
        <f t="shared" si="46"/>
        <v>15474</v>
      </c>
      <c r="I86" s="46"/>
      <c r="J86" s="47"/>
    </row>
    <row r="87" spans="2:10" x14ac:dyDescent="0.25">
      <c r="B87" s="44"/>
      <c r="C87" s="8" t="s">
        <v>19</v>
      </c>
      <c r="D87" s="11">
        <f t="shared" ref="D87:H87" si="47">IFERROR((D85/D86),"")</f>
        <v>0.76788321167883211</v>
      </c>
      <c r="E87" s="11">
        <f t="shared" si="47"/>
        <v>0.74725274725274726</v>
      </c>
      <c r="F87" s="11">
        <f t="shared" si="47"/>
        <v>0.8636888717751251</v>
      </c>
      <c r="G87" s="11">
        <f t="shared" si="47"/>
        <v>0.9441377070477428</v>
      </c>
      <c r="H87" s="11">
        <f t="shared" si="47"/>
        <v>0.86642109344707252</v>
      </c>
      <c r="I87" s="46"/>
      <c r="J87" s="47"/>
    </row>
    <row r="88" spans="2:10" x14ac:dyDescent="0.25">
      <c r="B88" s="42" t="s">
        <v>74</v>
      </c>
      <c r="C88" s="8" t="s">
        <v>17</v>
      </c>
      <c r="D88" s="9">
        <f>IFERROR(VLOOKUP($B88,[1]_2TOsiptel!$A:$F,6,0),"")</f>
        <v>353</v>
      </c>
      <c r="E88" s="9">
        <f>IFERROR(VLOOKUP($B88,[1]_2TOsiptel!$A:$F,4,0),"")</f>
        <v>141</v>
      </c>
      <c r="F88" s="9">
        <f>IFERROR(VLOOKUP($B88,[1]_2TOsiptel!$A:$F,5,0),"")</f>
        <v>2504</v>
      </c>
      <c r="G88" s="9">
        <f>IFERROR(VLOOKUP($B88,[1]_2TOsiptel!$A:$F,3,0),"")</f>
        <v>334</v>
      </c>
      <c r="H88" s="10">
        <f t="shared" ref="H88:H89" si="48">IF(SUM(D88:G88)&gt;0,SUM(D88:G88),"")</f>
        <v>3332</v>
      </c>
      <c r="I88" s="46"/>
      <c r="J88" s="47"/>
    </row>
    <row r="89" spans="2:10" x14ac:dyDescent="0.25">
      <c r="B89" s="43"/>
      <c r="C89" s="8" t="s">
        <v>18</v>
      </c>
      <c r="D89" s="9">
        <f>IFERROR(VLOOKUP($B88,[1]_1TOsipte!$A:$G,6,0),"")</f>
        <v>435</v>
      </c>
      <c r="E89" s="9">
        <f>IFERROR(VLOOKUP($B88,[1]_1TOsipte!$A:$G,4,0),"")</f>
        <v>189</v>
      </c>
      <c r="F89" s="9">
        <f>IFERROR(VLOOKUP($B88,[1]_1TOsipte!$A:$G,5,0),"")</f>
        <v>3116</v>
      </c>
      <c r="G89" s="9">
        <f>IFERROR(VLOOKUP($B88,[1]_1TOsipte!$A:$G,3,0),"")</f>
        <v>373</v>
      </c>
      <c r="H89" s="10">
        <f t="shared" si="48"/>
        <v>4113</v>
      </c>
      <c r="I89" s="46"/>
      <c r="J89" s="47"/>
    </row>
    <row r="90" spans="2:10" x14ac:dyDescent="0.25">
      <c r="B90" s="44"/>
      <c r="C90" s="8" t="s">
        <v>19</v>
      </c>
      <c r="D90" s="11">
        <f t="shared" ref="D90:H90" si="49">IFERROR((D88/D89),"")</f>
        <v>0.81149425287356325</v>
      </c>
      <c r="E90" s="11">
        <f t="shared" si="49"/>
        <v>0.74603174603174605</v>
      </c>
      <c r="F90" s="11">
        <f t="shared" si="49"/>
        <v>0.80359435173299099</v>
      </c>
      <c r="G90" s="11">
        <f t="shared" si="49"/>
        <v>0.8954423592493298</v>
      </c>
      <c r="H90" s="11">
        <f t="shared" si="49"/>
        <v>0.81011427182105522</v>
      </c>
      <c r="I90" s="46"/>
      <c r="J90" s="47"/>
    </row>
    <row r="91" spans="2:10" x14ac:dyDescent="0.25">
      <c r="B91" s="42" t="s">
        <v>75</v>
      </c>
      <c r="C91" s="8" t="s">
        <v>17</v>
      </c>
      <c r="D91" s="9">
        <f>IFERROR(VLOOKUP($B91,[1]_2TOsiptel!$A:$F,6,0),"")</f>
        <v>394</v>
      </c>
      <c r="E91" s="9">
        <f>IFERROR(VLOOKUP($B91,[1]_2TOsiptel!$A:$F,4,0),"")</f>
        <v>54</v>
      </c>
      <c r="F91" s="9">
        <f>IFERROR(VLOOKUP($B91,[1]_2TOsiptel!$A:$F,5,0),"")</f>
        <v>3017</v>
      </c>
      <c r="G91" s="9">
        <f>IFERROR(VLOOKUP($B91,[1]_2TOsiptel!$A:$F,3,0),"")</f>
        <v>1328</v>
      </c>
      <c r="H91" s="10">
        <f t="shared" ref="H91:H92" si="50">IF(SUM(D91:G91)&gt;0,SUM(D91:G91),"")</f>
        <v>4793</v>
      </c>
      <c r="I91" s="46"/>
      <c r="J91" s="47"/>
    </row>
    <row r="92" spans="2:10" x14ac:dyDescent="0.25">
      <c r="B92" s="43"/>
      <c r="C92" s="8" t="s">
        <v>18</v>
      </c>
      <c r="D92" s="9">
        <f>IFERROR(VLOOKUP($B91,[1]_1TOsipte!$A:$G,6,0),"")</f>
        <v>402</v>
      </c>
      <c r="E92" s="9">
        <f>IFERROR(VLOOKUP($B91,[1]_1TOsipte!$A:$G,4,0),"")</f>
        <v>55</v>
      </c>
      <c r="F92" s="9">
        <f>IFERROR(VLOOKUP($B91,[1]_1TOsipte!$A:$G,5,0),"")</f>
        <v>3145</v>
      </c>
      <c r="G92" s="9">
        <f>IFERROR(VLOOKUP($B91,[1]_1TOsipte!$A:$G,3,0),"")</f>
        <v>1370</v>
      </c>
      <c r="H92" s="10">
        <f t="shared" si="50"/>
        <v>4972</v>
      </c>
      <c r="I92" s="46"/>
      <c r="J92" s="47"/>
    </row>
    <row r="93" spans="2:10" x14ac:dyDescent="0.25">
      <c r="B93" s="44"/>
      <c r="C93" s="8" t="s">
        <v>19</v>
      </c>
      <c r="D93" s="11">
        <f t="shared" ref="D93:H93" si="51">IFERROR((D91/D92),"")</f>
        <v>0.98009950248756217</v>
      </c>
      <c r="E93" s="11">
        <f t="shared" si="51"/>
        <v>0.98181818181818181</v>
      </c>
      <c r="F93" s="11">
        <f t="shared" si="51"/>
        <v>0.95930047694753573</v>
      </c>
      <c r="G93" s="11">
        <f t="shared" si="51"/>
        <v>0.96934306569343065</v>
      </c>
      <c r="H93" s="11">
        <f t="shared" si="51"/>
        <v>0.96399839098954143</v>
      </c>
      <c r="I93" s="46"/>
      <c r="J93" s="47"/>
    </row>
    <row r="94" spans="2:10" x14ac:dyDescent="0.25">
      <c r="B94" s="42" t="s">
        <v>76</v>
      </c>
      <c r="C94" s="8" t="s">
        <v>17</v>
      </c>
      <c r="D94" s="9">
        <f>IFERROR(VLOOKUP($B94,[1]_2TOsiptel!$A:$F,6,0),"")</f>
        <v>61</v>
      </c>
      <c r="E94" s="9">
        <f>IFERROR(VLOOKUP($B94,[1]_2TOsiptel!$A:$F,4,0),"")</f>
        <v>56</v>
      </c>
      <c r="F94" s="9">
        <f>IFERROR(VLOOKUP($B94,[1]_2TOsiptel!$A:$F,5,0),"")</f>
        <v>1854</v>
      </c>
      <c r="G94" s="9">
        <f>IFERROR(VLOOKUP($B94,[1]_2TOsiptel!$A:$F,3,0),"")</f>
        <v>846</v>
      </c>
      <c r="H94" s="10">
        <f t="shared" ref="H94:H95" si="52">IF(SUM(D94:G94)&gt;0,SUM(D94:G94),"")</f>
        <v>2817</v>
      </c>
      <c r="I94" s="46"/>
      <c r="J94" s="47"/>
    </row>
    <row r="95" spans="2:10" x14ac:dyDescent="0.25">
      <c r="B95" s="43"/>
      <c r="C95" s="8" t="s">
        <v>18</v>
      </c>
      <c r="D95" s="9">
        <f>IFERROR(VLOOKUP($B94,[1]_1TOsipte!$A:$G,6,0),"")</f>
        <v>81</v>
      </c>
      <c r="E95" s="9">
        <f>IFERROR(VLOOKUP($B94,[1]_1TOsipte!$A:$G,4,0),"")</f>
        <v>61</v>
      </c>
      <c r="F95" s="9">
        <f>IFERROR(VLOOKUP($B94,[1]_1TOsipte!$A:$G,5,0),"")</f>
        <v>2127</v>
      </c>
      <c r="G95" s="9">
        <f>IFERROR(VLOOKUP($B94,[1]_1TOsipte!$A:$G,3,0),"")</f>
        <v>945</v>
      </c>
      <c r="H95" s="10">
        <f t="shared" si="52"/>
        <v>3214</v>
      </c>
      <c r="I95" s="46"/>
      <c r="J95" s="47"/>
    </row>
    <row r="96" spans="2:10" x14ac:dyDescent="0.25">
      <c r="B96" s="44"/>
      <c r="C96" s="8" t="s">
        <v>19</v>
      </c>
      <c r="D96" s="11">
        <f t="shared" ref="D96:H96" si="53">IFERROR((D94/D95),"")</f>
        <v>0.75308641975308643</v>
      </c>
      <c r="E96" s="11">
        <f t="shared" si="53"/>
        <v>0.91803278688524592</v>
      </c>
      <c r="F96" s="11">
        <f t="shared" si="53"/>
        <v>0.87165021156558531</v>
      </c>
      <c r="G96" s="11">
        <f t="shared" si="53"/>
        <v>0.89523809523809528</v>
      </c>
      <c r="H96" s="11">
        <f t="shared" si="53"/>
        <v>0.87647790914747981</v>
      </c>
      <c r="I96" s="46"/>
      <c r="J96" s="47"/>
    </row>
    <row r="97" spans="2:10" x14ac:dyDescent="0.25">
      <c r="B97" s="42" t="s">
        <v>77</v>
      </c>
      <c r="C97" s="8" t="s">
        <v>17</v>
      </c>
      <c r="D97" s="9">
        <f>IFERROR(VLOOKUP($B97,[1]_2TOsiptel!$A:$F,6,0),"")</f>
        <v>993</v>
      </c>
      <c r="E97" s="9">
        <f>IFERROR(VLOOKUP($B97,[1]_2TOsiptel!$A:$F,4,0),"")</f>
        <v>710</v>
      </c>
      <c r="F97" s="9">
        <f>IFERROR(VLOOKUP($B97,[1]_2TOsiptel!$A:$F,5,0),"")</f>
        <v>2545</v>
      </c>
      <c r="G97" s="9">
        <f>IFERROR(VLOOKUP($B97,[1]_2TOsiptel!$A:$F,3,0),"")</f>
        <v>1116</v>
      </c>
      <c r="H97" s="10">
        <f t="shared" ref="H97:H98" si="54">IF(SUM(D97:G97)&gt;0,SUM(D97:G97),"")</f>
        <v>5364</v>
      </c>
      <c r="I97" s="46"/>
      <c r="J97" s="47"/>
    </row>
    <row r="98" spans="2:10" x14ac:dyDescent="0.25">
      <c r="B98" s="43"/>
      <c r="C98" s="8" t="s">
        <v>18</v>
      </c>
      <c r="D98" s="9">
        <f>IFERROR(VLOOKUP($B97,[1]_1TOsipte!$A:$G,6,0),"")</f>
        <v>1229</v>
      </c>
      <c r="E98" s="9">
        <f>IFERROR(VLOOKUP($B97,[1]_1TOsipte!$A:$G,4,0),"")</f>
        <v>948</v>
      </c>
      <c r="F98" s="9">
        <f>IFERROR(VLOOKUP($B97,[1]_1TOsipte!$A:$G,5,0),"")</f>
        <v>3116</v>
      </c>
      <c r="G98" s="9">
        <f>IFERROR(VLOOKUP($B97,[1]_1TOsipte!$A:$G,3,0),"")</f>
        <v>1197</v>
      </c>
      <c r="H98" s="10">
        <f t="shared" si="54"/>
        <v>6490</v>
      </c>
      <c r="I98" s="46"/>
      <c r="J98" s="47"/>
    </row>
    <row r="99" spans="2:10" x14ac:dyDescent="0.25">
      <c r="B99" s="44"/>
      <c r="C99" s="8" t="s">
        <v>19</v>
      </c>
      <c r="D99" s="11">
        <f t="shared" ref="D99:H99" si="55">IFERROR((D97/D98),"")</f>
        <v>0.80797396257119614</v>
      </c>
      <c r="E99" s="11">
        <f t="shared" si="55"/>
        <v>0.74894514767932485</v>
      </c>
      <c r="F99" s="11">
        <f t="shared" si="55"/>
        <v>0.81675224646983313</v>
      </c>
      <c r="G99" s="11">
        <f t="shared" si="55"/>
        <v>0.93233082706766912</v>
      </c>
      <c r="H99" s="50">
        <f t="shared" si="55"/>
        <v>0.82650231124807394</v>
      </c>
      <c r="I99" s="46"/>
      <c r="J99" s="47"/>
    </row>
    <row r="100" spans="2:10" x14ac:dyDescent="0.25">
      <c r="B100" s="42" t="s">
        <v>78</v>
      </c>
      <c r="C100" s="8" t="s">
        <v>17</v>
      </c>
      <c r="D100" s="9">
        <f>IFERROR(VLOOKUP($B100,[1]_2TOsiptel!$A:$F,6,0),"")</f>
        <v>31</v>
      </c>
      <c r="E100" s="9">
        <f>IFERROR(VLOOKUP($B100,[1]_2TOsiptel!$A:$F,4,0),"")</f>
        <v>8</v>
      </c>
      <c r="F100" s="9">
        <f>IFERROR(VLOOKUP($B100,[1]_2TOsiptel!$A:$F,5,0),"")</f>
        <v>993</v>
      </c>
      <c r="G100" s="9">
        <f>IFERROR(VLOOKUP($B100,[1]_2TOsiptel!$A:$F,3,0),"")</f>
        <v>723</v>
      </c>
      <c r="H100" s="10">
        <f t="shared" ref="H100:H101" si="56">IF(SUM(D100:G100)&gt;0,SUM(D100:G100),"")</f>
        <v>1755</v>
      </c>
      <c r="I100" s="46"/>
      <c r="J100" s="47"/>
    </row>
    <row r="101" spans="2:10" x14ac:dyDescent="0.25">
      <c r="B101" s="43"/>
      <c r="C101" s="8" t="s">
        <v>18</v>
      </c>
      <c r="D101" s="9">
        <f>IFERROR(VLOOKUP($B100,[1]_1TOsipte!$A:$G,6,0),"")</f>
        <v>32</v>
      </c>
      <c r="E101" s="9">
        <f>IFERROR(VLOOKUP($B100,[1]_1TOsipte!$A:$G,4,0),"")</f>
        <v>8</v>
      </c>
      <c r="F101" s="9">
        <f>IFERROR(VLOOKUP($B100,[1]_1TOsipte!$A:$G,5,0),"")</f>
        <v>1024</v>
      </c>
      <c r="G101" s="9">
        <f>IFERROR(VLOOKUP($B100,[1]_1TOsipte!$A:$G,3,0),"")</f>
        <v>740</v>
      </c>
      <c r="H101" s="10">
        <f t="shared" si="56"/>
        <v>1804</v>
      </c>
      <c r="I101" s="46"/>
      <c r="J101" s="47"/>
    </row>
    <row r="102" spans="2:10" x14ac:dyDescent="0.25">
      <c r="B102" s="44"/>
      <c r="C102" s="8" t="s">
        <v>19</v>
      </c>
      <c r="D102" s="11">
        <f t="shared" ref="D102:H102" si="57">IFERROR((D100/D101),"")</f>
        <v>0.96875</v>
      </c>
      <c r="E102" s="11">
        <f t="shared" si="57"/>
        <v>1</v>
      </c>
      <c r="F102" s="11">
        <f t="shared" si="57"/>
        <v>0.9697265625</v>
      </c>
      <c r="G102" s="11">
        <f t="shared" si="57"/>
        <v>0.97702702702702704</v>
      </c>
      <c r="H102" s="50">
        <f t="shared" si="57"/>
        <v>0.97283813747228376</v>
      </c>
      <c r="I102" s="46"/>
      <c r="J102" s="47"/>
    </row>
    <row r="103" spans="2:10" x14ac:dyDescent="0.25">
      <c r="B103" s="71" t="s">
        <v>52</v>
      </c>
      <c r="C103" s="12" t="s">
        <v>17</v>
      </c>
      <c r="D103" s="10">
        <f t="shared" ref="D103:H104" si="58">SUM(D13,D16,D19,D22,D25,D28,D31,D34,D37,D40,D43,D46,D49,D52,D55,D58,D61,D64,D67,D70,D73,D76,D79,D82,D85,D88,D91,D94,D97,D100)</f>
        <v>20440</v>
      </c>
      <c r="E103" s="10">
        <f t="shared" si="58"/>
        <v>9922</v>
      </c>
      <c r="F103" s="10">
        <f t="shared" si="58"/>
        <v>134637</v>
      </c>
      <c r="G103" s="10">
        <f t="shared" si="58"/>
        <v>38242</v>
      </c>
      <c r="H103" s="10">
        <f t="shared" si="58"/>
        <v>203241</v>
      </c>
      <c r="I103" s="46"/>
      <c r="J103" s="47"/>
    </row>
    <row r="104" spans="2:10" x14ac:dyDescent="0.25">
      <c r="B104" s="71"/>
      <c r="C104" s="12" t="s">
        <v>18</v>
      </c>
      <c r="D104" s="10">
        <f t="shared" si="58"/>
        <v>26151</v>
      </c>
      <c r="E104" s="10">
        <f t="shared" si="58"/>
        <v>12842</v>
      </c>
      <c r="F104" s="10">
        <f t="shared" si="58"/>
        <v>161422</v>
      </c>
      <c r="G104" s="10">
        <f t="shared" si="58"/>
        <v>41154</v>
      </c>
      <c r="H104" s="10">
        <f t="shared" si="58"/>
        <v>241569</v>
      </c>
      <c r="I104" s="46"/>
      <c r="J104" s="47"/>
    </row>
    <row r="105" spans="2:10" x14ac:dyDescent="0.25">
      <c r="B105" s="71"/>
      <c r="C105" s="12" t="s">
        <v>19</v>
      </c>
      <c r="D105" s="13">
        <f>IFERROR((D103/D104),0)</f>
        <v>0.78161446980994986</v>
      </c>
      <c r="E105" s="13">
        <f t="shared" ref="E105:H105" si="59">IFERROR((E103/E104),0)</f>
        <v>0.77262108705809063</v>
      </c>
      <c r="F105" s="48">
        <f t="shared" si="59"/>
        <v>0.83406846650394617</v>
      </c>
      <c r="G105" s="13">
        <f t="shared" si="59"/>
        <v>0.92924138601351025</v>
      </c>
      <c r="H105" s="40">
        <f t="shared" si="59"/>
        <v>0.84133725767793055</v>
      </c>
      <c r="I105" s="46"/>
      <c r="J105" s="47"/>
    </row>
  </sheetData>
  <mergeCells count="10">
    <mergeCell ref="B103:B105"/>
    <mergeCell ref="B2:H2"/>
    <mergeCell ref="B3:H3"/>
    <mergeCell ref="B4:H4"/>
    <mergeCell ref="I3:M3"/>
    <mergeCell ref="I4:M4"/>
    <mergeCell ref="I10:L10"/>
    <mergeCell ref="C9:F9"/>
    <mergeCell ref="C10:F10"/>
    <mergeCell ref="B12:C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E45"/>
  <sheetViews>
    <sheetView showGridLines="0" zoomScale="85" zoomScaleNormal="85" workbookViewId="0">
      <selection activeCell="C8" sqref="C8"/>
    </sheetView>
  </sheetViews>
  <sheetFormatPr baseColWidth="10"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16384" width="9.140625" style="14"/>
  </cols>
  <sheetData>
    <row r="2" spans="2:5" ht="15" x14ac:dyDescent="0.25">
      <c r="B2" s="69" t="s">
        <v>21</v>
      </c>
      <c r="C2" s="69"/>
      <c r="D2" s="69"/>
      <c r="E2" s="69"/>
    </row>
    <row r="3" spans="2:5" ht="15" x14ac:dyDescent="0.2">
      <c r="B3" s="70" t="s">
        <v>22</v>
      </c>
      <c r="C3" s="70"/>
      <c r="D3" s="70"/>
      <c r="E3" s="70"/>
    </row>
    <row r="4" spans="2:5" ht="15" x14ac:dyDescent="0.25">
      <c r="B4" s="69" t="s">
        <v>1</v>
      </c>
      <c r="C4" s="69"/>
      <c r="D4" s="69"/>
      <c r="E4" s="69"/>
    </row>
    <row r="5" spans="2:5" x14ac:dyDescent="0.2">
      <c r="B5" s="25"/>
      <c r="C5" s="25"/>
      <c r="D5" s="25"/>
    </row>
    <row r="6" spans="2:5" ht="15" x14ac:dyDescent="0.25">
      <c r="B6" s="26" t="s">
        <v>2</v>
      </c>
      <c r="C6" t="s">
        <v>84</v>
      </c>
    </row>
    <row r="7" spans="2:5" ht="15" x14ac:dyDescent="0.25">
      <c r="B7" s="26" t="s">
        <v>3</v>
      </c>
      <c r="C7" s="41">
        <v>2019</v>
      </c>
    </row>
    <row r="8" spans="2:5" ht="15" x14ac:dyDescent="0.25">
      <c r="B8" s="26" t="s">
        <v>4</v>
      </c>
      <c r="C8" s="26" t="str">
        <f>'Anexo G (TEAP)'!C8</f>
        <v>Diciembre</v>
      </c>
    </row>
    <row r="9" spans="2:5" ht="15" x14ac:dyDescent="0.25">
      <c r="B9" s="26" t="s">
        <v>6</v>
      </c>
      <c r="C9" s="28" t="s">
        <v>23</v>
      </c>
      <c r="D9" s="25"/>
    </row>
    <row r="10" spans="2:5" ht="15" x14ac:dyDescent="0.25">
      <c r="B10" s="27" t="s">
        <v>5</v>
      </c>
      <c r="C10" s="75" t="s">
        <v>24</v>
      </c>
      <c r="D10" s="75"/>
      <c r="E10" s="75"/>
    </row>
    <row r="11" spans="2:5" x14ac:dyDescent="0.2">
      <c r="C11" s="75"/>
      <c r="D11" s="75"/>
      <c r="E11" s="75"/>
    </row>
    <row r="13" spans="2:5" ht="43.5" customHeight="1" x14ac:dyDescent="0.2">
      <c r="B13" s="18" t="s">
        <v>9</v>
      </c>
      <c r="C13" s="29" t="s">
        <v>25</v>
      </c>
      <c r="D13" s="29" t="s">
        <v>26</v>
      </c>
      <c r="E13" s="18" t="s">
        <v>27</v>
      </c>
    </row>
    <row r="14" spans="2:5" x14ac:dyDescent="0.2">
      <c r="B14" s="30" t="s">
        <v>53</v>
      </c>
      <c r="C14" s="31">
        <v>232</v>
      </c>
      <c r="D14" s="31">
        <v>5784</v>
      </c>
      <c r="E14" s="32">
        <v>4.0110650069156296E-2</v>
      </c>
    </row>
    <row r="15" spans="2:5" x14ac:dyDescent="0.2">
      <c r="B15" s="30" t="s">
        <v>54</v>
      </c>
      <c r="C15" s="31">
        <v>313</v>
      </c>
      <c r="D15" s="31">
        <v>14119</v>
      </c>
      <c r="E15" s="32">
        <v>2.2168708832070259E-2</v>
      </c>
    </row>
    <row r="16" spans="2:5" x14ac:dyDescent="0.2">
      <c r="B16" s="30" t="s">
        <v>55</v>
      </c>
      <c r="C16" s="31">
        <v>322</v>
      </c>
      <c r="D16" s="31">
        <v>5782</v>
      </c>
      <c r="E16" s="32">
        <v>5.569007263922518E-2</v>
      </c>
    </row>
    <row r="17" spans="2:5" x14ac:dyDescent="0.2">
      <c r="B17" s="30" t="s">
        <v>56</v>
      </c>
      <c r="C17" s="31">
        <v>900</v>
      </c>
      <c r="D17" s="31">
        <v>16734</v>
      </c>
      <c r="E17" s="32">
        <v>5.3782717820007174E-2</v>
      </c>
    </row>
    <row r="18" spans="2:5" x14ac:dyDescent="0.2">
      <c r="B18" s="30" t="s">
        <v>57</v>
      </c>
      <c r="C18" s="31">
        <v>222</v>
      </c>
      <c r="D18" s="31">
        <v>4787</v>
      </c>
      <c r="E18" s="32">
        <v>4.6375600584917485E-2</v>
      </c>
    </row>
    <row r="19" spans="2:5" x14ac:dyDescent="0.2">
      <c r="B19" s="30" t="s">
        <v>58</v>
      </c>
      <c r="C19" s="31">
        <v>220</v>
      </c>
      <c r="D19" s="31">
        <v>11995</v>
      </c>
      <c r="E19" s="32">
        <v>1.8340975406419342E-2</v>
      </c>
    </row>
    <row r="20" spans="2:5" x14ac:dyDescent="0.2">
      <c r="B20" s="30" t="s">
        <v>59</v>
      </c>
      <c r="C20" s="31">
        <v>196</v>
      </c>
      <c r="D20" s="31">
        <v>4997</v>
      </c>
      <c r="E20" s="32">
        <v>3.9223534120472282E-2</v>
      </c>
    </row>
    <row r="21" spans="2:5" x14ac:dyDescent="0.2">
      <c r="B21" s="30" t="s">
        <v>60</v>
      </c>
      <c r="C21" s="31">
        <v>39</v>
      </c>
      <c r="D21" s="31">
        <v>2761</v>
      </c>
      <c r="E21" s="32">
        <v>1.4125316914161535E-2</v>
      </c>
    </row>
    <row r="22" spans="2:5" x14ac:dyDescent="0.2">
      <c r="B22" s="30" t="s">
        <v>61</v>
      </c>
      <c r="C22" s="31">
        <v>125</v>
      </c>
      <c r="D22" s="31">
        <v>4106</v>
      </c>
      <c r="E22" s="32">
        <v>3.0443253774963468E-2</v>
      </c>
    </row>
    <row r="23" spans="2:5" x14ac:dyDescent="0.2">
      <c r="B23" s="30" t="s">
        <v>62</v>
      </c>
      <c r="C23" s="31">
        <v>168</v>
      </c>
      <c r="D23" s="31">
        <v>5205</v>
      </c>
      <c r="E23" s="32">
        <v>3.2276657060518729E-2</v>
      </c>
    </row>
    <row r="24" spans="2:5" x14ac:dyDescent="0.2">
      <c r="B24" s="30" t="s">
        <v>63</v>
      </c>
      <c r="C24" s="31">
        <v>40</v>
      </c>
      <c r="D24" s="31">
        <v>2137</v>
      </c>
      <c r="E24" s="32">
        <v>1.8717828731867104E-2</v>
      </c>
    </row>
    <row r="25" spans="2:5" x14ac:dyDescent="0.2">
      <c r="B25" s="30" t="s">
        <v>64</v>
      </c>
      <c r="C25" s="31">
        <v>41</v>
      </c>
      <c r="D25" s="31">
        <v>1925</v>
      </c>
      <c r="E25" s="32">
        <v>2.12987012987013E-2</v>
      </c>
    </row>
    <row r="26" spans="2:5" x14ac:dyDescent="0.2">
      <c r="B26" s="30" t="s">
        <v>65</v>
      </c>
      <c r="C26" s="31">
        <v>39</v>
      </c>
      <c r="D26" s="31">
        <v>3641</v>
      </c>
      <c r="E26" s="32">
        <v>1.0711343037627026E-2</v>
      </c>
    </row>
    <row r="27" spans="2:5" x14ac:dyDescent="0.2">
      <c r="B27" s="30" t="s">
        <v>90</v>
      </c>
      <c r="C27" s="31">
        <v>267</v>
      </c>
      <c r="D27" s="31">
        <v>7042</v>
      </c>
      <c r="E27" s="32">
        <v>3.7915364953138311E-2</v>
      </c>
    </row>
    <row r="28" spans="2:5" x14ac:dyDescent="0.2">
      <c r="B28" s="30" t="s">
        <v>88</v>
      </c>
      <c r="C28" s="31">
        <v>308</v>
      </c>
      <c r="D28" s="31">
        <v>12705</v>
      </c>
      <c r="E28" s="32">
        <v>2.4242424242424242E-2</v>
      </c>
    </row>
    <row r="29" spans="2:5" x14ac:dyDescent="0.2">
      <c r="B29" s="30" t="s">
        <v>66</v>
      </c>
      <c r="C29" s="31">
        <v>148</v>
      </c>
      <c r="D29" s="31">
        <v>3346</v>
      </c>
      <c r="E29" s="32">
        <v>4.4231918708906158E-2</v>
      </c>
    </row>
    <row r="30" spans="2:5" x14ac:dyDescent="0.2">
      <c r="B30" s="30" t="s">
        <v>85</v>
      </c>
      <c r="C30" s="31">
        <v>351</v>
      </c>
      <c r="D30" s="31">
        <v>11587</v>
      </c>
      <c r="E30" s="32">
        <v>3.0292569258651939E-2</v>
      </c>
    </row>
    <row r="31" spans="2:5" x14ac:dyDescent="0.2">
      <c r="B31" s="30" t="s">
        <v>87</v>
      </c>
      <c r="C31" s="31">
        <v>1646</v>
      </c>
      <c r="D31" s="31">
        <v>46532</v>
      </c>
      <c r="E31" s="32">
        <v>3.5373506404194961E-2</v>
      </c>
    </row>
    <row r="32" spans="2:5" x14ac:dyDescent="0.2">
      <c r="B32" s="30" t="s">
        <v>89</v>
      </c>
      <c r="C32" s="31">
        <v>232</v>
      </c>
      <c r="D32" s="31">
        <v>9589</v>
      </c>
      <c r="E32" s="32">
        <v>2.419438940452602E-2</v>
      </c>
    </row>
    <row r="33" spans="2:5" x14ac:dyDescent="0.2">
      <c r="B33" s="30" t="s">
        <v>67</v>
      </c>
      <c r="C33" s="31">
        <v>0</v>
      </c>
      <c r="D33" s="31">
        <v>0</v>
      </c>
      <c r="E33" s="32">
        <v>0</v>
      </c>
    </row>
    <row r="34" spans="2:5" x14ac:dyDescent="0.2">
      <c r="B34" s="30" t="s">
        <v>68</v>
      </c>
      <c r="C34" s="31">
        <v>419</v>
      </c>
      <c r="D34" s="31">
        <v>8482</v>
      </c>
      <c r="E34" s="32">
        <v>4.9398726715397315E-2</v>
      </c>
    </row>
    <row r="35" spans="2:5" x14ac:dyDescent="0.2">
      <c r="B35" s="30" t="s">
        <v>69</v>
      </c>
      <c r="C35" s="31">
        <v>284</v>
      </c>
      <c r="D35" s="31">
        <v>5858</v>
      </c>
      <c r="E35" s="32">
        <v>4.8480710139979517E-2</v>
      </c>
    </row>
    <row r="36" spans="2:5" x14ac:dyDescent="0.2">
      <c r="B36" s="30" t="s">
        <v>70</v>
      </c>
      <c r="C36" s="31">
        <v>197</v>
      </c>
      <c r="D36" s="31">
        <v>4647</v>
      </c>
      <c r="E36" s="32">
        <v>4.2392941682806114E-2</v>
      </c>
    </row>
    <row r="37" spans="2:5" x14ac:dyDescent="0.2">
      <c r="B37" s="30" t="s">
        <v>71</v>
      </c>
      <c r="C37" s="31">
        <v>223</v>
      </c>
      <c r="D37" s="31">
        <v>6014</v>
      </c>
      <c r="E37" s="32">
        <v>3.7080146325241106E-2</v>
      </c>
    </row>
    <row r="38" spans="2:5" x14ac:dyDescent="0.2">
      <c r="B38" s="30" t="s">
        <v>72</v>
      </c>
      <c r="C38" s="31">
        <v>190</v>
      </c>
      <c r="D38" s="31">
        <v>5727</v>
      </c>
      <c r="E38" s="32">
        <v>3.3176182992840926E-2</v>
      </c>
    </row>
    <row r="39" spans="2:5" x14ac:dyDescent="0.2">
      <c r="B39" s="30" t="s">
        <v>73</v>
      </c>
      <c r="C39" s="31">
        <v>437</v>
      </c>
      <c r="D39" s="31">
        <v>15474</v>
      </c>
      <c r="E39" s="32">
        <v>2.8240920253328163E-2</v>
      </c>
    </row>
    <row r="40" spans="2:5" x14ac:dyDescent="0.2">
      <c r="B40" s="30" t="s">
        <v>74</v>
      </c>
      <c r="C40" s="31">
        <v>115</v>
      </c>
      <c r="D40" s="31">
        <v>4113</v>
      </c>
      <c r="E40" s="32">
        <v>2.7960126428397764E-2</v>
      </c>
    </row>
    <row r="41" spans="2:5" x14ac:dyDescent="0.2">
      <c r="B41" s="30" t="s">
        <v>75</v>
      </c>
      <c r="C41" s="31">
        <v>108</v>
      </c>
      <c r="D41" s="31">
        <v>4972</v>
      </c>
      <c r="E41" s="32">
        <v>2.1721641190667738E-2</v>
      </c>
    </row>
    <row r="42" spans="2:5" x14ac:dyDescent="0.2">
      <c r="B42" s="30" t="s">
        <v>76</v>
      </c>
      <c r="C42" s="31">
        <v>69</v>
      </c>
      <c r="D42" s="31">
        <v>3214</v>
      </c>
      <c r="E42" s="32">
        <v>2.1468574984443062E-2</v>
      </c>
    </row>
    <row r="43" spans="2:5" x14ac:dyDescent="0.2">
      <c r="B43" s="30" t="s">
        <v>77</v>
      </c>
      <c r="C43" s="31">
        <v>194</v>
      </c>
      <c r="D43" s="31">
        <v>6490</v>
      </c>
      <c r="E43" s="32">
        <v>2.9892141756548536E-2</v>
      </c>
    </row>
    <row r="44" spans="2:5" x14ac:dyDescent="0.2">
      <c r="B44" s="30" t="s">
        <v>78</v>
      </c>
      <c r="C44" s="31">
        <v>7</v>
      </c>
      <c r="D44" s="31">
        <v>1804</v>
      </c>
      <c r="E44" s="32">
        <v>3.8802660753880268E-3</v>
      </c>
    </row>
    <row r="45" spans="2:5" x14ac:dyDescent="0.2">
      <c r="B45" s="15"/>
      <c r="C45" s="18">
        <v>8052</v>
      </c>
      <c r="D45" s="18">
        <v>241569</v>
      </c>
      <c r="E45" s="49">
        <v>3.3332091452131687E-2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3"/>
  <sheetViews>
    <sheetView showGridLines="0" zoomScale="85" zoomScaleNormal="85" workbookViewId="0">
      <selection activeCell="C8" sqref="C8"/>
    </sheetView>
  </sheetViews>
  <sheetFormatPr baseColWidth="10"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5" x14ac:dyDescent="0.25">
      <c r="B2" s="69" t="s">
        <v>80</v>
      </c>
      <c r="C2" s="69"/>
      <c r="D2" s="69"/>
      <c r="E2" s="69"/>
    </row>
    <row r="3" spans="2:5" ht="15" customHeight="1" x14ac:dyDescent="0.25">
      <c r="B3" s="76" t="s">
        <v>81</v>
      </c>
      <c r="C3" s="76"/>
      <c r="D3" s="76"/>
      <c r="E3" s="76"/>
    </row>
    <row r="4" spans="2:5" x14ac:dyDescent="0.25">
      <c r="B4" s="69" t="s">
        <v>1</v>
      </c>
      <c r="C4" s="69"/>
      <c r="D4" s="69"/>
      <c r="E4" s="69"/>
    </row>
    <row r="5" spans="2:5" x14ac:dyDescent="0.25">
      <c r="D5" s="2"/>
      <c r="E5" s="2"/>
    </row>
    <row r="6" spans="2:5" x14ac:dyDescent="0.25">
      <c r="B6" s="26" t="s">
        <v>2</v>
      </c>
      <c r="C6" t="s">
        <v>84</v>
      </c>
      <c r="D6" s="27"/>
    </row>
    <row r="7" spans="2:5" x14ac:dyDescent="0.25">
      <c r="B7" s="26" t="s">
        <v>3</v>
      </c>
      <c r="C7" s="51">
        <v>2019</v>
      </c>
      <c r="D7" s="27"/>
    </row>
    <row r="8" spans="2:5" x14ac:dyDescent="0.25">
      <c r="B8" s="26" t="s">
        <v>4</v>
      </c>
      <c r="C8" s="26" t="str">
        <f>'Anexo G (TEAP)'!C8</f>
        <v>Diciembre</v>
      </c>
      <c r="D8" s="27"/>
    </row>
    <row r="9" spans="2:5" ht="15" customHeight="1" x14ac:dyDescent="0.25">
      <c r="B9" s="26" t="s">
        <v>6</v>
      </c>
      <c r="C9" s="77" t="s">
        <v>30</v>
      </c>
      <c r="D9" s="77"/>
      <c r="E9" s="77"/>
    </row>
    <row r="10" spans="2:5" ht="15" customHeight="1" x14ac:dyDescent="0.25">
      <c r="B10" s="26" t="s">
        <v>5</v>
      </c>
      <c r="C10" s="75" t="s">
        <v>31</v>
      </c>
      <c r="D10" s="75"/>
      <c r="E10" s="75"/>
    </row>
    <row r="11" spans="2:5" x14ac:dyDescent="0.25">
      <c r="B11" s="26"/>
      <c r="C11" s="75"/>
      <c r="D11" s="75"/>
      <c r="E11" s="75"/>
    </row>
    <row r="13" spans="2:5" ht="30" x14ac:dyDescent="0.25">
      <c r="B13" s="58" t="s">
        <v>32</v>
      </c>
      <c r="C13" s="33" t="s">
        <v>33</v>
      </c>
      <c r="D13" s="33" t="s">
        <v>34</v>
      </c>
      <c r="E13" s="6" t="s">
        <v>35</v>
      </c>
    </row>
    <row r="14" spans="2:5" x14ac:dyDescent="0.25">
      <c r="B14" s="38" t="s">
        <v>82</v>
      </c>
      <c r="C14" s="53">
        <v>157</v>
      </c>
      <c r="D14" s="53">
        <v>3534</v>
      </c>
      <c r="E14" s="59">
        <v>4.4425580079230337E-2</v>
      </c>
    </row>
    <row r="15" spans="2:5" x14ac:dyDescent="0.25">
      <c r="B15" s="38" t="s">
        <v>83</v>
      </c>
      <c r="C15" s="53">
        <v>2470</v>
      </c>
      <c r="D15" s="53">
        <v>39868</v>
      </c>
      <c r="E15" s="59">
        <v>6.1954449683957059E-2</v>
      </c>
    </row>
    <row r="16" spans="2:5" x14ac:dyDescent="0.25">
      <c r="B16" s="38" t="s">
        <v>48</v>
      </c>
      <c r="C16" s="53">
        <v>43181</v>
      </c>
      <c r="D16" s="53">
        <v>858967</v>
      </c>
      <c r="E16" s="59">
        <v>5.027084858906105E-2</v>
      </c>
    </row>
    <row r="17" spans="2:6" x14ac:dyDescent="0.25">
      <c r="B17" s="16" t="s">
        <v>10</v>
      </c>
      <c r="C17" s="61">
        <v>45808</v>
      </c>
      <c r="D17" s="61">
        <v>902369</v>
      </c>
      <c r="E17" s="62">
        <v>5.0764155240262024E-2</v>
      </c>
    </row>
    <row r="19" spans="2:6" x14ac:dyDescent="0.25">
      <c r="C19" s="60"/>
      <c r="F19" t="s">
        <v>92</v>
      </c>
    </row>
    <row r="20" spans="2:6" x14ac:dyDescent="0.25">
      <c r="C20" s="60"/>
      <c r="D20" s="63"/>
    </row>
    <row r="21" spans="2:6" x14ac:dyDescent="0.25">
      <c r="D21" s="63"/>
      <c r="E21" t="s">
        <v>92</v>
      </c>
    </row>
    <row r="22" spans="2:6" x14ac:dyDescent="0.25">
      <c r="D22" s="63"/>
    </row>
    <row r="23" spans="2:6" x14ac:dyDescent="0.25">
      <c r="D23" s="63"/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3"/>
  <sheetViews>
    <sheetView showGridLines="0" tabSelected="1" topLeftCell="B1" zoomScale="70" zoomScaleNormal="70" workbookViewId="0">
      <selection activeCell="C26" sqref="C26"/>
    </sheetView>
  </sheetViews>
  <sheetFormatPr baseColWidth="10"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9" x14ac:dyDescent="0.25">
      <c r="B2" s="69" t="s">
        <v>36</v>
      </c>
      <c r="C2" s="69"/>
      <c r="D2" s="69"/>
      <c r="E2" s="69"/>
    </row>
    <row r="3" spans="2:9" ht="15" customHeight="1" x14ac:dyDescent="0.25">
      <c r="B3" s="76" t="s">
        <v>37</v>
      </c>
      <c r="C3" s="76"/>
      <c r="D3" s="76"/>
      <c r="E3" s="76"/>
    </row>
    <row r="4" spans="2:9" x14ac:dyDescent="0.25">
      <c r="B4" s="69" t="s">
        <v>1</v>
      </c>
      <c r="C4" s="69"/>
      <c r="D4" s="69"/>
      <c r="E4" s="69"/>
    </row>
    <row r="5" spans="2:9" x14ac:dyDescent="0.25">
      <c r="B5" s="52"/>
      <c r="C5" s="52"/>
      <c r="D5" s="52"/>
      <c r="E5" s="52"/>
    </row>
    <row r="6" spans="2:9" x14ac:dyDescent="0.25">
      <c r="B6" t="s">
        <v>2</v>
      </c>
      <c r="C6" t="s">
        <v>84</v>
      </c>
    </row>
    <row r="7" spans="2:9" x14ac:dyDescent="0.25">
      <c r="B7" t="s">
        <v>3</v>
      </c>
      <c r="C7" s="51">
        <v>2019</v>
      </c>
    </row>
    <row r="8" spans="2:9" x14ac:dyDescent="0.25">
      <c r="B8" t="s">
        <v>4</v>
      </c>
      <c r="C8" t="s">
        <v>123</v>
      </c>
    </row>
    <row r="9" spans="2:9" ht="15" customHeight="1" x14ac:dyDescent="0.25">
      <c r="B9" t="s">
        <v>6</v>
      </c>
      <c r="C9" s="1" t="s">
        <v>38</v>
      </c>
      <c r="D9" s="1"/>
    </row>
    <row r="10" spans="2:9" ht="15.75" customHeight="1" x14ac:dyDescent="0.25">
      <c r="B10" t="s">
        <v>5</v>
      </c>
      <c r="C10" s="73" t="s">
        <v>39</v>
      </c>
      <c r="D10" s="73"/>
      <c r="E10" s="73"/>
    </row>
    <row r="12" spans="2:9" ht="56.25" customHeight="1" x14ac:dyDescent="0.25">
      <c r="B12" s="35" t="s">
        <v>40</v>
      </c>
      <c r="C12" s="36" t="s">
        <v>41</v>
      </c>
      <c r="D12" s="36" t="s">
        <v>42</v>
      </c>
      <c r="E12" s="35" t="s">
        <v>43</v>
      </c>
      <c r="F12" s="37"/>
    </row>
    <row r="13" spans="2:9" x14ac:dyDescent="0.25">
      <c r="B13" s="38">
        <v>123</v>
      </c>
      <c r="C13" s="53">
        <v>2007365</v>
      </c>
      <c r="D13" s="53">
        <v>2007365</v>
      </c>
      <c r="E13" s="54">
        <v>1</v>
      </c>
      <c r="I13" s="55"/>
    </row>
    <row r="14" spans="2:9" x14ac:dyDescent="0.25">
      <c r="B14" s="56">
        <v>102</v>
      </c>
      <c r="C14" s="53">
        <v>12560</v>
      </c>
      <c r="D14" s="53">
        <v>12560</v>
      </c>
      <c r="E14" s="54">
        <v>1</v>
      </c>
      <c r="I14" s="55"/>
    </row>
    <row r="15" spans="2:9" ht="48.75" customHeight="1" x14ac:dyDescent="0.25">
      <c r="B15" s="56">
        <v>103</v>
      </c>
      <c r="C15" s="53">
        <v>46181</v>
      </c>
      <c r="D15" s="53">
        <v>46181</v>
      </c>
      <c r="E15" s="54">
        <v>1</v>
      </c>
      <c r="I15" s="55"/>
    </row>
    <row r="16" spans="2:9" ht="45" x14ac:dyDescent="0.25">
      <c r="B16" s="19" t="s">
        <v>47</v>
      </c>
      <c r="C16" s="20" t="s">
        <v>44</v>
      </c>
      <c r="D16" s="36" t="s">
        <v>45</v>
      </c>
      <c r="E16" s="19" t="s">
        <v>46</v>
      </c>
    </row>
    <row r="17" spans="2:5" x14ac:dyDescent="0.25">
      <c r="B17" s="38">
        <v>123</v>
      </c>
      <c r="C17" s="53">
        <v>787311</v>
      </c>
      <c r="D17" s="53">
        <v>858967</v>
      </c>
      <c r="E17" s="57">
        <v>0.91656838970530885</v>
      </c>
    </row>
    <row r="18" spans="2:5" x14ac:dyDescent="0.25">
      <c r="B18" s="56">
        <v>102</v>
      </c>
      <c r="C18" s="53">
        <v>3303</v>
      </c>
      <c r="D18" s="53">
        <v>3534</v>
      </c>
      <c r="E18" s="57">
        <v>0.93463497453310695</v>
      </c>
    </row>
    <row r="19" spans="2:5" x14ac:dyDescent="0.25">
      <c r="B19" s="38">
        <v>103</v>
      </c>
      <c r="C19" s="53">
        <v>38226</v>
      </c>
      <c r="D19" s="53">
        <v>39868</v>
      </c>
      <c r="E19" s="57">
        <v>0.95881408648540178</v>
      </c>
    </row>
    <row r="20" spans="2:5" ht="33.75" customHeight="1" x14ac:dyDescent="0.25"/>
    <row r="22" spans="2:5" x14ac:dyDescent="0.25">
      <c r="B22" s="34" t="s">
        <v>91</v>
      </c>
      <c r="C22" s="34"/>
      <c r="D22" s="34"/>
      <c r="E22" s="34"/>
    </row>
    <row r="23" spans="2:5" x14ac:dyDescent="0.25">
      <c r="B23" s="34" t="s">
        <v>79</v>
      </c>
      <c r="C23" s="34"/>
      <c r="D23" s="34"/>
      <c r="E23" s="34"/>
    </row>
  </sheetData>
  <mergeCells count="4">
    <mergeCell ref="B2:E2"/>
    <mergeCell ref="B4:E4"/>
    <mergeCell ref="C10:E10"/>
    <mergeCell ref="B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2013-11-15T20:02:00Z</dcterms:created>
  <dcterms:modified xsi:type="dcterms:W3CDTF">2020-01-20T20:28:03Z</dcterms:modified>
</cp:coreProperties>
</file>