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9\2019-02\"/>
    </mc:Choice>
  </mc:AlternateContent>
  <xr:revisionPtr revIDLastSave="0" documentId="13_ncr:1_{6697B9EB-C8F9-4121-AEE4-D301B9181559}" xr6:coauthVersionLast="36" xr6:coauthVersionMax="36" xr10:uidLastSave="{00000000-0000-0000-0000-000000000000}"/>
  <bookViews>
    <workbookView xWindow="240" yWindow="405" windowWidth="15120" windowHeight="7440" tabRatio="691" activeTab="4" xr2:uid="{00000000-000D-0000-FFFF-FFFF00000000}"/>
  </bookViews>
  <sheets>
    <sheet name="Anexo F (CSA)" sheetId="8" r:id="rId1"/>
    <sheet name="Anexo G (TEAP)" sheetId="61" r:id="rId2"/>
    <sheet name="Anexo H (DAP)" sheetId="62" r:id="rId3"/>
    <sheet name="Anexo I (CAT)" sheetId="6" r:id="rId4"/>
    <sheet name="Anexo J (AVH)" sheetId="63" r:id="rId5"/>
  </sheets>
  <externalReferences>
    <externalReference r:id="rId6"/>
    <externalReference r:id="rId7"/>
    <externalReference r:id="rId8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62" l="1"/>
  <c r="C48" i="62"/>
  <c r="E48" i="62" s="1"/>
  <c r="C47" i="62"/>
  <c r="D46" i="62"/>
  <c r="E46" i="62" s="1"/>
  <c r="C46" i="62"/>
  <c r="D45" i="62"/>
  <c r="C45" i="62"/>
  <c r="E45" i="62" s="1"/>
  <c r="C44" i="62"/>
  <c r="E44" i="62" s="1"/>
  <c r="D43" i="62"/>
  <c r="C43" i="62"/>
  <c r="E43" i="62" s="1"/>
  <c r="D42" i="62"/>
  <c r="C42" i="62"/>
  <c r="E42" i="62" s="1"/>
  <c r="D41" i="62"/>
  <c r="C41" i="62"/>
  <c r="E41" i="62" s="1"/>
  <c r="E40" i="62"/>
  <c r="D40" i="62"/>
  <c r="C40" i="62"/>
  <c r="D39" i="62"/>
  <c r="E39" i="62" s="1"/>
  <c r="C39" i="62"/>
  <c r="E38" i="62"/>
  <c r="D38" i="62"/>
  <c r="C38" i="62"/>
  <c r="D37" i="62"/>
  <c r="C37" i="62"/>
  <c r="E37" i="62" s="1"/>
  <c r="C36" i="62"/>
  <c r="C35" i="62"/>
  <c r="E35" i="62" s="1"/>
  <c r="D34" i="62"/>
  <c r="C34" i="62"/>
  <c r="E34" i="62" s="1"/>
  <c r="D33" i="62"/>
  <c r="C33" i="62"/>
  <c r="E33" i="62" s="1"/>
  <c r="D32" i="62"/>
  <c r="E32" i="62" s="1"/>
  <c r="C32" i="62"/>
  <c r="D31" i="62"/>
  <c r="E31" i="62" s="1"/>
  <c r="C31" i="62"/>
  <c r="D30" i="62"/>
  <c r="C30" i="62"/>
  <c r="E30" i="62" s="1"/>
  <c r="E29" i="62"/>
  <c r="D29" i="62"/>
  <c r="C29" i="62"/>
  <c r="E28" i="62"/>
  <c r="D28" i="62"/>
  <c r="C28" i="62"/>
  <c r="E27" i="62"/>
  <c r="C27" i="62"/>
  <c r="E26" i="62"/>
  <c r="D26" i="62"/>
  <c r="C26" i="62"/>
  <c r="D25" i="62"/>
  <c r="E25" i="62" s="1"/>
  <c r="C25" i="62"/>
  <c r="E24" i="62"/>
  <c r="D24" i="62"/>
  <c r="C24" i="62"/>
  <c r="D23" i="62"/>
  <c r="C23" i="62"/>
  <c r="E23" i="62" s="1"/>
  <c r="D22" i="62"/>
  <c r="C22" i="62"/>
  <c r="E22" i="62" s="1"/>
  <c r="E21" i="62"/>
  <c r="D21" i="62"/>
  <c r="C21" i="62"/>
  <c r="D20" i="62"/>
  <c r="E20" i="62" s="1"/>
  <c r="C20" i="62"/>
  <c r="D19" i="62"/>
  <c r="C19" i="62"/>
  <c r="E19" i="62" s="1"/>
  <c r="E18" i="62"/>
  <c r="D18" i="62"/>
  <c r="C18" i="62"/>
  <c r="E17" i="62"/>
  <c r="D17" i="62"/>
  <c r="C17" i="62"/>
  <c r="E16" i="62"/>
  <c r="D16" i="62"/>
  <c r="C16" i="62"/>
  <c r="E15" i="62"/>
  <c r="D15" i="62"/>
  <c r="C15" i="62"/>
  <c r="D14" i="62"/>
  <c r="C14" i="62"/>
  <c r="C49" i="62" s="1"/>
  <c r="G117" i="61"/>
  <c r="F117" i="61"/>
  <c r="G116" i="61"/>
  <c r="F116" i="61"/>
  <c r="E116" i="61"/>
  <c r="D116" i="61"/>
  <c r="H116" i="61" s="1"/>
  <c r="H117" i="61" s="1"/>
  <c r="H115" i="61"/>
  <c r="G115" i="61"/>
  <c r="F115" i="61"/>
  <c r="E115" i="61"/>
  <c r="E117" i="61" s="1"/>
  <c r="D115" i="61"/>
  <c r="D117" i="61" s="1"/>
  <c r="G113" i="61"/>
  <c r="F113" i="61"/>
  <c r="E113" i="61"/>
  <c r="D113" i="61"/>
  <c r="H113" i="61" s="1"/>
  <c r="G112" i="61"/>
  <c r="G114" i="61" s="1"/>
  <c r="F112" i="61"/>
  <c r="F114" i="61" s="1"/>
  <c r="E112" i="61"/>
  <c r="E114" i="61" s="1"/>
  <c r="D112" i="61"/>
  <c r="H112" i="61" s="1"/>
  <c r="H114" i="61" s="1"/>
  <c r="D111" i="61"/>
  <c r="G110" i="61"/>
  <c r="G111" i="61" s="1"/>
  <c r="F110" i="61"/>
  <c r="H110" i="61" s="1"/>
  <c r="E110" i="61"/>
  <c r="D110" i="61"/>
  <c r="G109" i="61"/>
  <c r="F109" i="61"/>
  <c r="F111" i="61" s="1"/>
  <c r="E109" i="61"/>
  <c r="E111" i="61" s="1"/>
  <c r="D109" i="61"/>
  <c r="H107" i="61"/>
  <c r="G107" i="61"/>
  <c r="F107" i="61"/>
  <c r="F108" i="61" s="1"/>
  <c r="E107" i="61"/>
  <c r="D107" i="61"/>
  <c r="G106" i="61"/>
  <c r="G108" i="61" s="1"/>
  <c r="F106" i="61"/>
  <c r="E106" i="61"/>
  <c r="E108" i="61" s="1"/>
  <c r="D106" i="61"/>
  <c r="D108" i="61" s="1"/>
  <c r="G105" i="61"/>
  <c r="F105" i="61"/>
  <c r="E105" i="61"/>
  <c r="D105" i="61"/>
  <c r="H104" i="61"/>
  <c r="H103" i="61"/>
  <c r="H105" i="61" s="1"/>
  <c r="G102" i="61"/>
  <c r="G101" i="61"/>
  <c r="F101" i="61"/>
  <c r="F102" i="61" s="1"/>
  <c r="E101" i="61"/>
  <c r="D101" i="61"/>
  <c r="D102" i="61" s="1"/>
  <c r="G100" i="61"/>
  <c r="F100" i="61"/>
  <c r="E100" i="61"/>
  <c r="H100" i="61" s="1"/>
  <c r="D100" i="61"/>
  <c r="F99" i="61"/>
  <c r="G98" i="61"/>
  <c r="F98" i="61"/>
  <c r="E98" i="61"/>
  <c r="E99" i="61" s="1"/>
  <c r="D98" i="61"/>
  <c r="H98" i="61" s="1"/>
  <c r="G97" i="61"/>
  <c r="G99" i="61" s="1"/>
  <c r="F97" i="61"/>
  <c r="E97" i="61"/>
  <c r="D97" i="61"/>
  <c r="H97" i="61" s="1"/>
  <c r="H99" i="61" s="1"/>
  <c r="G96" i="61"/>
  <c r="E96" i="61"/>
  <c r="G95" i="61"/>
  <c r="F95" i="61"/>
  <c r="E95" i="61"/>
  <c r="D95" i="61"/>
  <c r="D96" i="61" s="1"/>
  <c r="G94" i="61"/>
  <c r="F94" i="61"/>
  <c r="F96" i="61" s="1"/>
  <c r="E94" i="61"/>
  <c r="D94" i="61"/>
  <c r="F93" i="61"/>
  <c r="D93" i="61"/>
  <c r="G92" i="61"/>
  <c r="F92" i="61"/>
  <c r="E92" i="61"/>
  <c r="H92" i="61" s="1"/>
  <c r="D92" i="61"/>
  <c r="H91" i="61"/>
  <c r="G91" i="61"/>
  <c r="G93" i="61" s="1"/>
  <c r="F91" i="61"/>
  <c r="E91" i="61"/>
  <c r="E93" i="61" s="1"/>
  <c r="D91" i="61"/>
  <c r="E90" i="61"/>
  <c r="G89" i="61"/>
  <c r="F89" i="61"/>
  <c r="E89" i="61"/>
  <c r="D89" i="61"/>
  <c r="H89" i="61" s="1"/>
  <c r="G88" i="61"/>
  <c r="G90" i="61" s="1"/>
  <c r="F88" i="61"/>
  <c r="F90" i="61" s="1"/>
  <c r="E88" i="61"/>
  <c r="D88" i="61"/>
  <c r="H88" i="61" s="1"/>
  <c r="H90" i="61" s="1"/>
  <c r="D87" i="61"/>
  <c r="G86" i="61"/>
  <c r="G87" i="61" s="1"/>
  <c r="F86" i="61"/>
  <c r="H86" i="61" s="1"/>
  <c r="E86" i="61"/>
  <c r="D86" i="61"/>
  <c r="G85" i="61"/>
  <c r="F85" i="61"/>
  <c r="F87" i="61" s="1"/>
  <c r="E85" i="61"/>
  <c r="E87" i="61" s="1"/>
  <c r="D85" i="61"/>
  <c r="H83" i="61"/>
  <c r="G83" i="61"/>
  <c r="F83" i="61"/>
  <c r="F84" i="61" s="1"/>
  <c r="E83" i="61"/>
  <c r="D83" i="61"/>
  <c r="G82" i="61"/>
  <c r="G84" i="61" s="1"/>
  <c r="F82" i="61"/>
  <c r="E82" i="61"/>
  <c r="E84" i="61" s="1"/>
  <c r="D82" i="61"/>
  <c r="D84" i="61" s="1"/>
  <c r="G80" i="61"/>
  <c r="F80" i="61"/>
  <c r="E80" i="61"/>
  <c r="D80" i="61"/>
  <c r="H80" i="61" s="1"/>
  <c r="G79" i="61"/>
  <c r="G81" i="61" s="1"/>
  <c r="F79" i="61"/>
  <c r="F81" i="61" s="1"/>
  <c r="E79" i="61"/>
  <c r="E81" i="61" s="1"/>
  <c r="D79" i="61"/>
  <c r="H79" i="61" s="1"/>
  <c r="H81" i="61" s="1"/>
  <c r="H78" i="61"/>
  <c r="G78" i="61"/>
  <c r="F78" i="61"/>
  <c r="E78" i="61"/>
  <c r="D78" i="61"/>
  <c r="H77" i="61"/>
  <c r="H76" i="61"/>
  <c r="F75" i="61"/>
  <c r="E75" i="61"/>
  <c r="G74" i="61"/>
  <c r="F74" i="61"/>
  <c r="E74" i="61"/>
  <c r="D74" i="61"/>
  <c r="H74" i="61" s="1"/>
  <c r="G73" i="61"/>
  <c r="G75" i="61" s="1"/>
  <c r="F73" i="61"/>
  <c r="E73" i="61"/>
  <c r="D73" i="61"/>
  <c r="D75" i="61" s="1"/>
  <c r="E72" i="61"/>
  <c r="D72" i="61"/>
  <c r="G71" i="61"/>
  <c r="F71" i="61"/>
  <c r="E71" i="61"/>
  <c r="D71" i="61"/>
  <c r="H71" i="61" s="1"/>
  <c r="G70" i="61"/>
  <c r="G72" i="61" s="1"/>
  <c r="F70" i="61"/>
  <c r="F72" i="61" s="1"/>
  <c r="E70" i="61"/>
  <c r="D70" i="61"/>
  <c r="D69" i="61"/>
  <c r="H68" i="61"/>
  <c r="G68" i="61"/>
  <c r="F68" i="61"/>
  <c r="E68" i="61"/>
  <c r="D68" i="61"/>
  <c r="G67" i="61"/>
  <c r="G69" i="61" s="1"/>
  <c r="F67" i="61"/>
  <c r="F69" i="61" s="1"/>
  <c r="E67" i="61"/>
  <c r="H67" i="61" s="1"/>
  <c r="H69" i="61" s="1"/>
  <c r="D67" i="61"/>
  <c r="G65" i="61"/>
  <c r="H65" i="61" s="1"/>
  <c r="F65" i="61"/>
  <c r="E65" i="61"/>
  <c r="D65" i="61"/>
  <c r="G64" i="61"/>
  <c r="G66" i="61" s="1"/>
  <c r="F64" i="61"/>
  <c r="F66" i="61" s="1"/>
  <c r="E64" i="61"/>
  <c r="E66" i="61" s="1"/>
  <c r="D64" i="61"/>
  <c r="H64" i="61" s="1"/>
  <c r="H66" i="61" s="1"/>
  <c r="G62" i="61"/>
  <c r="F62" i="61"/>
  <c r="H62" i="61" s="1"/>
  <c r="E62" i="61"/>
  <c r="D62" i="61"/>
  <c r="G61" i="61"/>
  <c r="G63" i="61" s="1"/>
  <c r="F61" i="61"/>
  <c r="F63" i="61" s="1"/>
  <c r="E61" i="61"/>
  <c r="E63" i="61" s="1"/>
  <c r="D61" i="61"/>
  <c r="D63" i="61" s="1"/>
  <c r="G59" i="61"/>
  <c r="F59" i="61"/>
  <c r="E59" i="61"/>
  <c r="H59" i="61" s="1"/>
  <c r="D59" i="61"/>
  <c r="G58" i="61"/>
  <c r="G60" i="61" s="1"/>
  <c r="F58" i="61"/>
  <c r="F60" i="61" s="1"/>
  <c r="E58" i="61"/>
  <c r="E60" i="61" s="1"/>
  <c r="D58" i="61"/>
  <c r="D60" i="61" s="1"/>
  <c r="G57" i="61"/>
  <c r="G56" i="61"/>
  <c r="F56" i="61"/>
  <c r="E56" i="61"/>
  <c r="D56" i="61"/>
  <c r="H56" i="61" s="1"/>
  <c r="G55" i="61"/>
  <c r="F55" i="61"/>
  <c r="F57" i="61" s="1"/>
  <c r="E55" i="61"/>
  <c r="E57" i="61" s="1"/>
  <c r="D55" i="61"/>
  <c r="H55" i="61" s="1"/>
  <c r="H57" i="61" s="1"/>
  <c r="H54" i="61"/>
  <c r="G54" i="61"/>
  <c r="F54" i="61"/>
  <c r="E54" i="61"/>
  <c r="D54" i="61"/>
  <c r="H53" i="61"/>
  <c r="H52" i="61"/>
  <c r="F51" i="61"/>
  <c r="E51" i="61"/>
  <c r="G50" i="61"/>
  <c r="F50" i="61"/>
  <c r="E50" i="61"/>
  <c r="D50" i="61"/>
  <c r="H50" i="61" s="1"/>
  <c r="G49" i="61"/>
  <c r="G51" i="61" s="1"/>
  <c r="F49" i="61"/>
  <c r="E49" i="61"/>
  <c r="D49" i="61"/>
  <c r="D51" i="61" s="1"/>
  <c r="E48" i="61"/>
  <c r="D48" i="61"/>
  <c r="G47" i="61"/>
  <c r="F47" i="61"/>
  <c r="E47" i="61"/>
  <c r="D47" i="61"/>
  <c r="H47" i="61" s="1"/>
  <c r="G46" i="61"/>
  <c r="G48" i="61" s="1"/>
  <c r="F46" i="61"/>
  <c r="F48" i="61" s="1"/>
  <c r="E46" i="61"/>
  <c r="D46" i="61"/>
  <c r="D45" i="61"/>
  <c r="H44" i="61"/>
  <c r="G44" i="61"/>
  <c r="F44" i="61"/>
  <c r="E44" i="61"/>
  <c r="D44" i="61"/>
  <c r="G43" i="61"/>
  <c r="G45" i="61" s="1"/>
  <c r="F43" i="61"/>
  <c r="F45" i="61" s="1"/>
  <c r="E43" i="61"/>
  <c r="H43" i="61" s="1"/>
  <c r="H45" i="61" s="1"/>
  <c r="D43" i="61"/>
  <c r="G41" i="61"/>
  <c r="H41" i="61" s="1"/>
  <c r="F41" i="61"/>
  <c r="E41" i="61"/>
  <c r="D41" i="61"/>
  <c r="G40" i="61"/>
  <c r="G42" i="61" s="1"/>
  <c r="F40" i="61"/>
  <c r="F42" i="61" s="1"/>
  <c r="E40" i="61"/>
  <c r="E42" i="61" s="1"/>
  <c r="D40" i="61"/>
  <c r="H40" i="61" s="1"/>
  <c r="G38" i="61"/>
  <c r="F38" i="61"/>
  <c r="H38" i="61" s="1"/>
  <c r="E38" i="61"/>
  <c r="D38" i="61"/>
  <c r="G37" i="61"/>
  <c r="G39" i="61" s="1"/>
  <c r="F37" i="61"/>
  <c r="F39" i="61" s="1"/>
  <c r="E37" i="61"/>
  <c r="E39" i="61" s="1"/>
  <c r="D37" i="61"/>
  <c r="D39" i="61" s="1"/>
  <c r="G35" i="61"/>
  <c r="F35" i="61"/>
  <c r="E35" i="61"/>
  <c r="H35" i="61" s="1"/>
  <c r="D35" i="61"/>
  <c r="G34" i="61"/>
  <c r="G36" i="61" s="1"/>
  <c r="F34" i="61"/>
  <c r="F36" i="61" s="1"/>
  <c r="E34" i="61"/>
  <c r="E36" i="61" s="1"/>
  <c r="D34" i="61"/>
  <c r="D36" i="61" s="1"/>
  <c r="G33" i="61"/>
  <c r="G32" i="61"/>
  <c r="F32" i="61"/>
  <c r="E32" i="61"/>
  <c r="D32" i="61"/>
  <c r="H32" i="61" s="1"/>
  <c r="G31" i="61"/>
  <c r="F31" i="61"/>
  <c r="F33" i="61" s="1"/>
  <c r="E31" i="61"/>
  <c r="E33" i="61" s="1"/>
  <c r="D31" i="61"/>
  <c r="H31" i="61" s="1"/>
  <c r="G30" i="61"/>
  <c r="F30" i="61"/>
  <c r="G29" i="61"/>
  <c r="F29" i="61"/>
  <c r="E29" i="61"/>
  <c r="D29" i="61"/>
  <c r="H29" i="61" s="1"/>
  <c r="H28" i="61"/>
  <c r="G28" i="61"/>
  <c r="F28" i="61"/>
  <c r="E28" i="61"/>
  <c r="E30" i="61" s="1"/>
  <c r="D28" i="61"/>
  <c r="D30" i="61" s="1"/>
  <c r="F27" i="61"/>
  <c r="E27" i="61"/>
  <c r="G26" i="61"/>
  <c r="F26" i="61"/>
  <c r="E26" i="61"/>
  <c r="D26" i="61"/>
  <c r="H26" i="61" s="1"/>
  <c r="G25" i="61"/>
  <c r="G27" i="61" s="1"/>
  <c r="F25" i="61"/>
  <c r="E25" i="61"/>
  <c r="D25" i="61"/>
  <c r="D27" i="61" s="1"/>
  <c r="E24" i="61"/>
  <c r="D24" i="61"/>
  <c r="G23" i="61"/>
  <c r="F23" i="61"/>
  <c r="E23" i="61"/>
  <c r="D23" i="61"/>
  <c r="H23" i="61" s="1"/>
  <c r="G22" i="61"/>
  <c r="G24" i="61" s="1"/>
  <c r="F22" i="61"/>
  <c r="F24" i="61" s="1"/>
  <c r="E22" i="61"/>
  <c r="D22" i="61"/>
  <c r="D21" i="61"/>
  <c r="H20" i="61"/>
  <c r="G20" i="61"/>
  <c r="F20" i="61"/>
  <c r="E20" i="61"/>
  <c r="D20" i="61"/>
  <c r="G19" i="61"/>
  <c r="G21" i="61" s="1"/>
  <c r="F19" i="61"/>
  <c r="F21" i="61" s="1"/>
  <c r="E19" i="61"/>
  <c r="H19" i="61" s="1"/>
  <c r="H21" i="61" s="1"/>
  <c r="D19" i="61"/>
  <c r="G17" i="61"/>
  <c r="H17" i="61" s="1"/>
  <c r="F17" i="61"/>
  <c r="E17" i="61"/>
  <c r="D17" i="61"/>
  <c r="G16" i="61"/>
  <c r="G18" i="61" s="1"/>
  <c r="F16" i="61"/>
  <c r="F18" i="61" s="1"/>
  <c r="E16" i="61"/>
  <c r="E18" i="61" s="1"/>
  <c r="D16" i="61"/>
  <c r="H16" i="61" s="1"/>
  <c r="H18" i="61" s="1"/>
  <c r="G14" i="61"/>
  <c r="G119" i="61" s="1"/>
  <c r="F14" i="61"/>
  <c r="F119" i="61" s="1"/>
  <c r="E14" i="61"/>
  <c r="E119" i="61" s="1"/>
  <c r="D14" i="61"/>
  <c r="D119" i="61" s="1"/>
  <c r="G13" i="61"/>
  <c r="G118" i="61" s="1"/>
  <c r="F13" i="61"/>
  <c r="F118" i="61" s="1"/>
  <c r="F120" i="61" s="1"/>
  <c r="E13" i="61"/>
  <c r="E15" i="61" s="1"/>
  <c r="D13" i="61"/>
  <c r="D15" i="61" s="1"/>
  <c r="H33" i="61" l="1"/>
  <c r="H30" i="61"/>
  <c r="H42" i="61"/>
  <c r="G120" i="61"/>
  <c r="H93" i="61"/>
  <c r="D81" i="61"/>
  <c r="H85" i="61"/>
  <c r="H87" i="61" s="1"/>
  <c r="H101" i="61"/>
  <c r="H102" i="61" s="1"/>
  <c r="H109" i="61"/>
  <c r="H111" i="61" s="1"/>
  <c r="H82" i="61"/>
  <c r="H84" i="61" s="1"/>
  <c r="H106" i="61"/>
  <c r="H108" i="61" s="1"/>
  <c r="D118" i="61"/>
  <c r="D120" i="61" s="1"/>
  <c r="D36" i="62"/>
  <c r="E36" i="62" s="1"/>
  <c r="D47" i="62"/>
  <c r="E47" i="62" s="1"/>
  <c r="H13" i="61"/>
  <c r="F15" i="61"/>
  <c r="D33" i="61"/>
  <c r="H37" i="61"/>
  <c r="H39" i="61" s="1"/>
  <c r="D57" i="61"/>
  <c r="H61" i="61"/>
  <c r="H63" i="61" s="1"/>
  <c r="G15" i="61"/>
  <c r="H34" i="61"/>
  <c r="H36" i="61" s="1"/>
  <c r="H58" i="61"/>
  <c r="H60" i="61" s="1"/>
  <c r="H95" i="61"/>
  <c r="D99" i="61"/>
  <c r="E102" i="61"/>
  <c r="E118" i="61"/>
  <c r="E120" i="61" s="1"/>
  <c r="E14" i="62"/>
  <c r="D90" i="61"/>
  <c r="H94" i="61"/>
  <c r="H96" i="61" s="1"/>
  <c r="D114" i="61"/>
  <c r="H25" i="61"/>
  <c r="H27" i="61" s="1"/>
  <c r="H49" i="61"/>
  <c r="H51" i="61" s="1"/>
  <c r="H73" i="61"/>
  <c r="H75" i="61" s="1"/>
  <c r="H14" i="61"/>
  <c r="H119" i="61" s="1"/>
  <c r="D18" i="61"/>
  <c r="E21" i="61"/>
  <c r="H22" i="61"/>
  <c r="H24" i="61" s="1"/>
  <c r="D42" i="61"/>
  <c r="E45" i="61"/>
  <c r="H46" i="61"/>
  <c r="H48" i="61" s="1"/>
  <c r="D66" i="61"/>
  <c r="E69" i="61"/>
  <c r="H70" i="61"/>
  <c r="H72" i="61" s="1"/>
  <c r="D49" i="62" l="1"/>
  <c r="E49" i="62" s="1"/>
  <c r="H118" i="61"/>
  <c r="H120" i="61" s="1"/>
  <c r="H15" i="61"/>
  <c r="D17" i="6" l="1"/>
  <c r="C17" i="6"/>
  <c r="E16" i="6"/>
  <c r="E15" i="6"/>
  <c r="E14" i="6"/>
  <c r="E17" i="6" l="1"/>
  <c r="D44" i="8"/>
  <c r="C44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E44" i="8" l="1"/>
</calcChain>
</file>

<file path=xl/sharedStrings.xml><?xml version="1.0" encoding="utf-8"?>
<sst xmlns="http://schemas.openxmlformats.org/spreadsheetml/2006/main" count="331" uniqueCount="126">
  <si>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</si>
  <si>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</si>
  <si>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</si>
  <si>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</si>
  <si>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</si>
  <si>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</si>
  <si>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</si>
  <si>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</si>
  <si>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</si>
  <si>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</si>
  <si>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</si>
  <si>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</si>
  <si>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</si>
  <si>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</si>
  <si>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</si>
  <si>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</si>
  <si>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</si>
  <si>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</si>
  <si>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</si>
  <si>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</si>
  <si>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</si>
  <si>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</si>
  <si>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</si>
  <si>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</si>
  <si>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</si>
  <si>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</si>
  <si>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</si>
  <si>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</si>
  <si>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</si>
  <si>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</si>
  <si>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</si>
  <si>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</si>
  <si>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</si>
  <si>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</si>
  <si>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</si>
  <si>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</si>
  <si>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</si>
  <si>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</si>
  <si>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</si>
  <si>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</si>
  <si>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</si>
  <si>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</si>
  <si>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</si>
  <si>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</si>
  <si>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</si>
  <si>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</si>
  <si>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</si>
  <si>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</si>
  <si>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</si>
  <si>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</si>
  <si>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</si>
  <si>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</si>
  <si>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</si>
  <si>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</si>
  <si>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</si>
  <si>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</si>
  <si>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</si>
  <si>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</si>
  <si>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</si>
  <si>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</si>
  <si>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</si>
  <si>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</si>
  <si>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</si>
  <si>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</si>
  <si>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</si>
  <si>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</si>
  <si>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</si>
  <si>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</si>
  <si>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</si>
  <si>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</si>
  <si>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</si>
  <si>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</si>
  <si>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</si>
  <si>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</si>
  <si>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</si>
  <si>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</si>
  <si>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</si>
  <si>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</si>
  <si>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</si>
  <si>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</si>
  <si>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</si>
  <si>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</si>
  <si>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</si>
  <si>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</si>
  <si>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</si>
  <si>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</si>
  <si>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</si>
  <si>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</si>
  <si>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</si>
  <si>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</si>
  <si>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</si>
  <si>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</si>
  <si>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</si>
  <si>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</si>
  <si>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</si>
  <si>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</si>
  <si>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</si>
  <si>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</si>
  <si>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Huacho</t>
  </si>
  <si>
    <t>TP Larco</t>
  </si>
  <si>
    <t>TP Miraflores</t>
  </si>
  <si>
    <t>TP Mega Plaza</t>
  </si>
  <si>
    <t>TP Plaza Republica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</si>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</sst>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4" fillId="4" borderId="4" xfId="0" applyFont="1" applyFill="1" applyBorder="1" applyAlignment="1">
      <alignment vertical="center"/>
    </xf>
    <xf numFmtId="0" fontId="6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7.%20Febrero\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7.%20Febrero\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7.%20Febrero\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</row>
        <row r="2">
          <cell r="A2" t="str">
            <v>TP_Chincha</v>
          </cell>
          <cell r="B2">
            <v>522</v>
          </cell>
          <cell r="C2">
            <v>236</v>
          </cell>
          <cell r="D2">
            <v>2854</v>
          </cell>
          <cell r="E2">
            <v>444</v>
          </cell>
        </row>
        <row r="3">
          <cell r="A3" t="str">
            <v>TP_Open Angamos</v>
          </cell>
          <cell r="B3">
            <v>1485</v>
          </cell>
          <cell r="C3">
            <v>411</v>
          </cell>
          <cell r="D3">
            <v>4965</v>
          </cell>
          <cell r="E3">
            <v>414</v>
          </cell>
        </row>
        <row r="4">
          <cell r="A4" t="str">
            <v>TP_Cuzco</v>
          </cell>
          <cell r="B4">
            <v>964</v>
          </cell>
          <cell r="C4">
            <v>107</v>
          </cell>
          <cell r="D4">
            <v>2816</v>
          </cell>
          <cell r="E4">
            <v>325</v>
          </cell>
        </row>
        <row r="5">
          <cell r="A5" t="str">
            <v>TP_San Borja</v>
          </cell>
          <cell r="B5">
            <v>532</v>
          </cell>
          <cell r="C5">
            <v>276</v>
          </cell>
          <cell r="D5">
            <v>2252</v>
          </cell>
          <cell r="E5">
            <v>268</v>
          </cell>
        </row>
        <row r="6">
          <cell r="A6" t="str">
            <v>TP_Arequipa</v>
          </cell>
          <cell r="B6">
            <v>1493</v>
          </cell>
          <cell r="C6">
            <v>520</v>
          </cell>
          <cell r="D6">
            <v>2927</v>
          </cell>
          <cell r="E6">
            <v>537</v>
          </cell>
        </row>
        <row r="7">
          <cell r="A7" t="str">
            <v>TP_Tacna</v>
          </cell>
          <cell r="B7">
            <v>1007</v>
          </cell>
          <cell r="C7">
            <v>129</v>
          </cell>
          <cell r="D7">
            <v>2773</v>
          </cell>
          <cell r="E7">
            <v>308</v>
          </cell>
        </row>
        <row r="8">
          <cell r="A8" t="str">
            <v>TP_Juliaca</v>
          </cell>
          <cell r="B8">
            <v>168</v>
          </cell>
          <cell r="C8">
            <v>102</v>
          </cell>
          <cell r="D8">
            <v>1296</v>
          </cell>
          <cell r="E8">
            <v>106</v>
          </cell>
        </row>
        <row r="9">
          <cell r="A9" t="str">
            <v>TP_San Miguel</v>
          </cell>
          <cell r="B9">
            <v>2849</v>
          </cell>
          <cell r="C9">
            <v>751</v>
          </cell>
          <cell r="D9">
            <v>6330</v>
          </cell>
          <cell r="E9">
            <v>702</v>
          </cell>
        </row>
        <row r="10">
          <cell r="A10" t="str">
            <v>TP_Chiclayo</v>
          </cell>
          <cell r="B10">
            <v>952</v>
          </cell>
          <cell r="C10">
            <v>198</v>
          </cell>
          <cell r="D10">
            <v>2485</v>
          </cell>
          <cell r="E10">
            <v>343</v>
          </cell>
        </row>
        <row r="11">
          <cell r="A11" t="str">
            <v>TP_Ica</v>
          </cell>
          <cell r="B11">
            <v>755</v>
          </cell>
          <cell r="C11">
            <v>110</v>
          </cell>
          <cell r="D11">
            <v>2334</v>
          </cell>
          <cell r="E11">
            <v>322</v>
          </cell>
        </row>
        <row r="12">
          <cell r="A12" t="str">
            <v>TP_Ilo</v>
          </cell>
          <cell r="B12">
            <v>248</v>
          </cell>
          <cell r="C12">
            <v>21</v>
          </cell>
          <cell r="D12">
            <v>1599</v>
          </cell>
          <cell r="E12">
            <v>110</v>
          </cell>
        </row>
        <row r="13">
          <cell r="A13" t="str">
            <v>TP_Tumbes</v>
          </cell>
          <cell r="B13">
            <v>598</v>
          </cell>
          <cell r="C13">
            <v>10</v>
          </cell>
          <cell r="D13">
            <v>1536</v>
          </cell>
          <cell r="E13">
            <v>65</v>
          </cell>
        </row>
        <row r="14">
          <cell r="A14" t="str">
            <v>TP_NS Jockey Plaza</v>
          </cell>
          <cell r="B14">
            <v>2511</v>
          </cell>
          <cell r="C14">
            <v>708</v>
          </cell>
          <cell r="D14">
            <v>5976</v>
          </cell>
          <cell r="E14">
            <v>1353</v>
          </cell>
        </row>
        <row r="15">
          <cell r="A15" t="str">
            <v>TP_San Juan de Miraflores</v>
          </cell>
          <cell r="B15">
            <v>692</v>
          </cell>
          <cell r="C15">
            <v>660</v>
          </cell>
          <cell r="D15">
            <v>2457</v>
          </cell>
          <cell r="E15">
            <v>490</v>
          </cell>
        </row>
        <row r="16">
          <cell r="A16" t="str">
            <v>TP_Cono Norte</v>
          </cell>
          <cell r="B16">
            <v>417</v>
          </cell>
          <cell r="C16">
            <v>102</v>
          </cell>
          <cell r="D16">
            <v>2054</v>
          </cell>
          <cell r="E16">
            <v>168</v>
          </cell>
        </row>
        <row r="17">
          <cell r="A17" t="str">
            <v>TP_Cercado de Lima</v>
          </cell>
          <cell r="B17">
            <v>1328</v>
          </cell>
          <cell r="C17">
            <v>1324</v>
          </cell>
          <cell r="D17">
            <v>9663</v>
          </cell>
          <cell r="E17">
            <v>1847</v>
          </cell>
        </row>
        <row r="18">
          <cell r="A18" t="str">
            <v>TP_Huacho</v>
          </cell>
          <cell r="B18">
            <v>300</v>
          </cell>
          <cell r="C18">
            <v>248</v>
          </cell>
          <cell r="D18">
            <v>1210</v>
          </cell>
          <cell r="E18">
            <v>115</v>
          </cell>
        </row>
        <row r="19">
          <cell r="A19" t="str">
            <v>TP_Piura</v>
          </cell>
          <cell r="B19">
            <v>2021</v>
          </cell>
          <cell r="C19">
            <v>347</v>
          </cell>
          <cell r="D19">
            <v>3997</v>
          </cell>
          <cell r="E19">
            <v>544</v>
          </cell>
        </row>
        <row r="20">
          <cell r="A20" t="str">
            <v>TP_Huancayo</v>
          </cell>
          <cell r="B20">
            <v>838</v>
          </cell>
          <cell r="C20">
            <v>78</v>
          </cell>
          <cell r="D20">
            <v>3932</v>
          </cell>
          <cell r="E20">
            <v>371</v>
          </cell>
        </row>
        <row r="21">
          <cell r="A21" t="str">
            <v>TP_Miraflores</v>
          </cell>
          <cell r="B21">
            <v>273</v>
          </cell>
          <cell r="C21">
            <v>55</v>
          </cell>
          <cell r="D21">
            <v>1392</v>
          </cell>
          <cell r="E21">
            <v>94</v>
          </cell>
        </row>
        <row r="22">
          <cell r="A22" t="str">
            <v>TP_Santa Anita</v>
          </cell>
          <cell r="B22">
            <v>530</v>
          </cell>
          <cell r="C22">
            <v>424</v>
          </cell>
          <cell r="D22">
            <v>2575</v>
          </cell>
          <cell r="E22">
            <v>264</v>
          </cell>
        </row>
        <row r="23">
          <cell r="A23" t="str">
            <v>TP_Chorrillos</v>
          </cell>
          <cell r="B23">
            <v>827</v>
          </cell>
          <cell r="C23">
            <v>631</v>
          </cell>
          <cell r="D23">
            <v>3435</v>
          </cell>
          <cell r="E23">
            <v>662</v>
          </cell>
        </row>
        <row r="24">
          <cell r="A24" t="str">
            <v>TP_Plaza Republica</v>
          </cell>
          <cell r="B24">
            <v>565</v>
          </cell>
          <cell r="C24">
            <v>227</v>
          </cell>
          <cell r="D24">
            <v>3013</v>
          </cell>
          <cell r="E24">
            <v>384</v>
          </cell>
        </row>
        <row r="25">
          <cell r="A25" t="str">
            <v>TP_San Juan de Lurigancho</v>
          </cell>
          <cell r="B25">
            <v>1229</v>
          </cell>
          <cell r="C25">
            <v>494</v>
          </cell>
          <cell r="D25">
            <v>4084</v>
          </cell>
          <cell r="E25">
            <v>670</v>
          </cell>
        </row>
        <row r="26">
          <cell r="A26" t="str">
            <v>TP_Larco</v>
          </cell>
          <cell r="B26">
            <v>1349</v>
          </cell>
          <cell r="C26">
            <v>241</v>
          </cell>
          <cell r="D26">
            <v>2201</v>
          </cell>
          <cell r="E26">
            <v>258</v>
          </cell>
        </row>
        <row r="27">
          <cell r="A27" t="str">
            <v>TP_Talara</v>
          </cell>
          <cell r="B27">
            <v>428</v>
          </cell>
          <cell r="C27">
            <v>24</v>
          </cell>
          <cell r="D27">
            <v>1655</v>
          </cell>
          <cell r="E27">
            <v>31</v>
          </cell>
        </row>
        <row r="28">
          <cell r="A28" t="str">
            <v>TP_Minka2</v>
          </cell>
          <cell r="B28">
            <v>3003</v>
          </cell>
          <cell r="C28">
            <v>697</v>
          </cell>
          <cell r="D28">
            <v>6281</v>
          </cell>
          <cell r="E28">
            <v>1111</v>
          </cell>
        </row>
        <row r="29">
          <cell r="A29" t="str">
            <v>TP_NS Megaplaza</v>
          </cell>
          <cell r="B29">
            <v>3389</v>
          </cell>
          <cell r="C29">
            <v>2201</v>
          </cell>
          <cell r="D29">
            <v>12108</v>
          </cell>
          <cell r="E29">
            <v>1893</v>
          </cell>
        </row>
        <row r="30">
          <cell r="A30" t="str">
            <v>TP_Chimbote</v>
          </cell>
          <cell r="B30">
            <v>1471</v>
          </cell>
          <cell r="C30">
            <v>528</v>
          </cell>
          <cell r="D30">
            <v>4363</v>
          </cell>
          <cell r="E30">
            <v>560</v>
          </cell>
        </row>
        <row r="31">
          <cell r="A31" t="str">
            <v>TP_La Victoria</v>
          </cell>
          <cell r="B31">
            <v>365</v>
          </cell>
          <cell r="C31">
            <v>243</v>
          </cell>
          <cell r="D31">
            <v>2362</v>
          </cell>
          <cell r="E31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TP_NS Megaplaza</v>
          </cell>
          <cell r="B2">
            <v>3624</v>
          </cell>
          <cell r="C2">
            <v>2508</v>
          </cell>
          <cell r="D2">
            <v>13904</v>
          </cell>
          <cell r="E2">
            <v>2380</v>
          </cell>
          <cell r="F2">
            <v>22416</v>
          </cell>
        </row>
        <row r="3">
          <cell r="A3" t="str">
            <v>TP_Chimbote</v>
          </cell>
          <cell r="B3">
            <v>1523</v>
          </cell>
          <cell r="C3">
            <v>590</v>
          </cell>
          <cell r="D3">
            <v>4851</v>
          </cell>
          <cell r="E3">
            <v>661</v>
          </cell>
          <cell r="F3">
            <v>7625</v>
          </cell>
        </row>
        <row r="4">
          <cell r="A4" t="str">
            <v>TP_La Victoria</v>
          </cell>
          <cell r="B4">
            <v>379</v>
          </cell>
          <cell r="C4">
            <v>253</v>
          </cell>
          <cell r="D4">
            <v>2528</v>
          </cell>
          <cell r="E4">
            <v>299</v>
          </cell>
          <cell r="F4">
            <v>3459</v>
          </cell>
        </row>
        <row r="5">
          <cell r="A5" t="str">
            <v>TP_Huacho</v>
          </cell>
          <cell r="B5">
            <v>309</v>
          </cell>
          <cell r="C5">
            <v>291</v>
          </cell>
          <cell r="D5">
            <v>1385</v>
          </cell>
          <cell r="E5">
            <v>137</v>
          </cell>
          <cell r="F5">
            <v>2122</v>
          </cell>
        </row>
        <row r="6">
          <cell r="A6" t="str">
            <v>TP_Piura</v>
          </cell>
          <cell r="B6">
            <v>2132</v>
          </cell>
          <cell r="C6">
            <v>396</v>
          </cell>
          <cell r="D6">
            <v>4498</v>
          </cell>
          <cell r="E6">
            <v>626</v>
          </cell>
          <cell r="F6">
            <v>7652</v>
          </cell>
        </row>
        <row r="7">
          <cell r="A7" t="str">
            <v>TP_Huancayo</v>
          </cell>
          <cell r="B7">
            <v>891</v>
          </cell>
          <cell r="C7">
            <v>87</v>
          </cell>
          <cell r="D7">
            <v>4575</v>
          </cell>
          <cell r="E7">
            <v>464</v>
          </cell>
          <cell r="F7">
            <v>6017</v>
          </cell>
        </row>
        <row r="8">
          <cell r="A8" t="str">
            <v>TP_Miraflores</v>
          </cell>
          <cell r="B8">
            <v>289</v>
          </cell>
          <cell r="C8">
            <v>67</v>
          </cell>
          <cell r="D8">
            <v>1616</v>
          </cell>
          <cell r="E8">
            <v>104</v>
          </cell>
          <cell r="F8">
            <v>2076</v>
          </cell>
        </row>
        <row r="9">
          <cell r="A9" t="str">
            <v>TP_Minka2</v>
          </cell>
          <cell r="B9">
            <v>3186</v>
          </cell>
          <cell r="C9">
            <v>726</v>
          </cell>
          <cell r="D9">
            <v>6730</v>
          </cell>
          <cell r="E9">
            <v>1230</v>
          </cell>
          <cell r="F9">
            <v>11872</v>
          </cell>
        </row>
        <row r="10">
          <cell r="A10" t="str">
            <v>TP_NS Jockey Plaza</v>
          </cell>
          <cell r="B10">
            <v>2607</v>
          </cell>
          <cell r="C10">
            <v>751</v>
          </cell>
          <cell r="D10">
            <v>6400</v>
          </cell>
          <cell r="E10">
            <v>1502</v>
          </cell>
          <cell r="F10">
            <v>11260</v>
          </cell>
        </row>
        <row r="11">
          <cell r="A11" t="str">
            <v>TP_San Juan de Miraflores</v>
          </cell>
          <cell r="B11">
            <v>803</v>
          </cell>
          <cell r="C11">
            <v>821</v>
          </cell>
          <cell r="D11">
            <v>2965</v>
          </cell>
          <cell r="E11">
            <v>671</v>
          </cell>
          <cell r="F11">
            <v>5260</v>
          </cell>
        </row>
        <row r="12">
          <cell r="A12" t="str">
            <v>TP_Cono Norte</v>
          </cell>
          <cell r="B12">
            <v>441</v>
          </cell>
          <cell r="C12">
            <v>126</v>
          </cell>
          <cell r="D12">
            <v>2293</v>
          </cell>
          <cell r="E12">
            <v>207</v>
          </cell>
          <cell r="F12">
            <v>3067</v>
          </cell>
        </row>
        <row r="13">
          <cell r="A13" t="str">
            <v>TP_Cercado de Lima</v>
          </cell>
          <cell r="B13">
            <v>1384</v>
          </cell>
          <cell r="C13">
            <v>1476</v>
          </cell>
          <cell r="D13">
            <v>11381</v>
          </cell>
          <cell r="E13">
            <v>2310</v>
          </cell>
          <cell r="F13">
            <v>16551</v>
          </cell>
        </row>
        <row r="14">
          <cell r="A14" t="str">
            <v>TP_Chincha</v>
          </cell>
          <cell r="B14">
            <v>561</v>
          </cell>
          <cell r="C14">
            <v>263</v>
          </cell>
          <cell r="D14">
            <v>3309</v>
          </cell>
          <cell r="E14">
            <v>524</v>
          </cell>
          <cell r="F14">
            <v>4657</v>
          </cell>
        </row>
        <row r="15">
          <cell r="A15" t="str">
            <v>TP_Cuzco</v>
          </cell>
          <cell r="B15">
            <v>1052</v>
          </cell>
          <cell r="C15">
            <v>118</v>
          </cell>
          <cell r="D15">
            <v>3277</v>
          </cell>
          <cell r="E15">
            <v>400</v>
          </cell>
          <cell r="F15">
            <v>4847</v>
          </cell>
        </row>
        <row r="16">
          <cell r="A16" t="str">
            <v>TP_San Borja</v>
          </cell>
          <cell r="B16">
            <v>652</v>
          </cell>
          <cell r="C16">
            <v>358</v>
          </cell>
          <cell r="D16">
            <v>2890</v>
          </cell>
          <cell r="E16">
            <v>355</v>
          </cell>
          <cell r="F16">
            <v>4255</v>
          </cell>
        </row>
        <row r="17">
          <cell r="A17" t="str">
            <v>TP_Arequipa</v>
          </cell>
          <cell r="B17">
            <v>1618</v>
          </cell>
          <cell r="C17">
            <v>576</v>
          </cell>
          <cell r="D17">
            <v>3345</v>
          </cell>
          <cell r="E17">
            <v>631</v>
          </cell>
          <cell r="F17">
            <v>6170</v>
          </cell>
        </row>
        <row r="18">
          <cell r="A18" t="str">
            <v>TP_Tacna</v>
          </cell>
          <cell r="B18">
            <v>1047</v>
          </cell>
          <cell r="C18">
            <v>136</v>
          </cell>
          <cell r="D18">
            <v>2959</v>
          </cell>
          <cell r="E18">
            <v>328</v>
          </cell>
          <cell r="F18">
            <v>4470</v>
          </cell>
        </row>
        <row r="19">
          <cell r="A19" t="str">
            <v>TP_Juliaca</v>
          </cell>
          <cell r="B19">
            <v>169</v>
          </cell>
          <cell r="C19">
            <v>103</v>
          </cell>
          <cell r="D19">
            <v>1367</v>
          </cell>
          <cell r="E19">
            <v>110</v>
          </cell>
          <cell r="F19">
            <v>1749</v>
          </cell>
        </row>
        <row r="20">
          <cell r="A20" t="str">
            <v>TP_San Miguel</v>
          </cell>
          <cell r="B20">
            <v>3349</v>
          </cell>
          <cell r="C20">
            <v>865</v>
          </cell>
          <cell r="D20">
            <v>8403</v>
          </cell>
          <cell r="E20">
            <v>935</v>
          </cell>
          <cell r="F20">
            <v>13552</v>
          </cell>
        </row>
        <row r="21">
          <cell r="A21" t="str">
            <v>TP_Chiclayo</v>
          </cell>
          <cell r="B21">
            <v>1094</v>
          </cell>
          <cell r="C21">
            <v>260</v>
          </cell>
          <cell r="D21">
            <v>3314</v>
          </cell>
          <cell r="E21">
            <v>487</v>
          </cell>
          <cell r="F21">
            <v>5155</v>
          </cell>
        </row>
        <row r="22">
          <cell r="A22" t="str">
            <v>TP_Ica</v>
          </cell>
          <cell r="B22">
            <v>784</v>
          </cell>
          <cell r="C22">
            <v>113</v>
          </cell>
          <cell r="D22">
            <v>2647</v>
          </cell>
          <cell r="E22">
            <v>359</v>
          </cell>
          <cell r="F22">
            <v>3903</v>
          </cell>
        </row>
        <row r="23">
          <cell r="A23" t="str">
            <v>TP_Tumbes</v>
          </cell>
          <cell r="B23">
            <v>606</v>
          </cell>
          <cell r="C23">
            <v>10</v>
          </cell>
          <cell r="D23">
            <v>1563</v>
          </cell>
          <cell r="E23">
            <v>71</v>
          </cell>
          <cell r="F23">
            <v>2250</v>
          </cell>
        </row>
        <row r="24">
          <cell r="A24" t="str">
            <v>TP_Ilo</v>
          </cell>
          <cell r="B24">
            <v>259</v>
          </cell>
          <cell r="C24">
            <v>22</v>
          </cell>
          <cell r="D24">
            <v>1690</v>
          </cell>
          <cell r="E24">
            <v>117</v>
          </cell>
          <cell r="F24">
            <v>2088</v>
          </cell>
        </row>
        <row r="25">
          <cell r="A25" t="str">
            <v>TP_Open Angamos</v>
          </cell>
          <cell r="B25">
            <v>1596</v>
          </cell>
          <cell r="C25">
            <v>460</v>
          </cell>
          <cell r="D25">
            <v>5545</v>
          </cell>
          <cell r="E25">
            <v>493</v>
          </cell>
          <cell r="F25">
            <v>8094</v>
          </cell>
        </row>
        <row r="26">
          <cell r="A26" t="str">
            <v>TP_Santa Anita</v>
          </cell>
          <cell r="B26">
            <v>538</v>
          </cell>
          <cell r="C26">
            <v>468</v>
          </cell>
          <cell r="D26">
            <v>2811</v>
          </cell>
          <cell r="E26">
            <v>291</v>
          </cell>
          <cell r="F26">
            <v>4108</v>
          </cell>
        </row>
        <row r="27">
          <cell r="A27" t="str">
            <v>TP_Chorrillos</v>
          </cell>
          <cell r="B27">
            <v>882</v>
          </cell>
          <cell r="C27">
            <v>691</v>
          </cell>
          <cell r="D27">
            <v>3816</v>
          </cell>
          <cell r="E27">
            <v>751</v>
          </cell>
          <cell r="F27">
            <v>6140</v>
          </cell>
        </row>
        <row r="28">
          <cell r="A28" t="str">
            <v>TP_Plaza Republica</v>
          </cell>
          <cell r="B28">
            <v>622</v>
          </cell>
          <cell r="C28">
            <v>290</v>
          </cell>
          <cell r="D28">
            <v>3804</v>
          </cell>
          <cell r="E28">
            <v>519</v>
          </cell>
          <cell r="F28">
            <v>5235</v>
          </cell>
        </row>
        <row r="29">
          <cell r="A29" t="str">
            <v>TP_San Juan de Lurigancho</v>
          </cell>
          <cell r="B29">
            <v>1341</v>
          </cell>
          <cell r="C29">
            <v>577</v>
          </cell>
          <cell r="D29">
            <v>4780</v>
          </cell>
          <cell r="E29">
            <v>868</v>
          </cell>
          <cell r="F29">
            <v>7566</v>
          </cell>
        </row>
        <row r="30">
          <cell r="A30" t="str">
            <v>TP_Larco</v>
          </cell>
          <cell r="B30">
            <v>1587</v>
          </cell>
          <cell r="C30">
            <v>323</v>
          </cell>
          <cell r="D30">
            <v>2931</v>
          </cell>
          <cell r="E30">
            <v>366</v>
          </cell>
          <cell r="F30">
            <v>5207</v>
          </cell>
        </row>
        <row r="31">
          <cell r="A31" t="str">
            <v>TP_Talara</v>
          </cell>
          <cell r="B31">
            <v>479</v>
          </cell>
          <cell r="C31">
            <v>26</v>
          </cell>
          <cell r="D31">
            <v>1878</v>
          </cell>
          <cell r="E31">
            <v>35</v>
          </cell>
          <cell r="F31">
            <v>2418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TP_Minka2</v>
          </cell>
          <cell r="B2">
            <v>95</v>
          </cell>
          <cell r="C2">
            <v>8</v>
          </cell>
          <cell r="D2">
            <v>144</v>
          </cell>
          <cell r="E2">
            <v>28</v>
          </cell>
          <cell r="F2">
            <v>275</v>
          </cell>
        </row>
        <row r="3">
          <cell r="A3" t="str">
            <v>TP_Chincha</v>
          </cell>
          <cell r="B3">
            <v>25</v>
          </cell>
          <cell r="C3">
            <v>10</v>
          </cell>
          <cell r="D3">
            <v>151</v>
          </cell>
          <cell r="E3">
            <v>23</v>
          </cell>
          <cell r="F3">
            <v>209</v>
          </cell>
        </row>
        <row r="4">
          <cell r="A4" t="str">
            <v>TP_NS Jockey Plaza</v>
          </cell>
          <cell r="B4">
            <v>54</v>
          </cell>
          <cell r="C4">
            <v>14</v>
          </cell>
          <cell r="D4">
            <v>129</v>
          </cell>
          <cell r="E4">
            <v>35</v>
          </cell>
          <cell r="F4">
            <v>232</v>
          </cell>
        </row>
        <row r="5">
          <cell r="A5" t="str">
            <v>TP_San Juan de Miraflores</v>
          </cell>
          <cell r="B5">
            <v>31</v>
          </cell>
          <cell r="C5">
            <v>24</v>
          </cell>
          <cell r="D5">
            <v>91</v>
          </cell>
          <cell r="E5">
            <v>33</v>
          </cell>
          <cell r="F5">
            <v>179</v>
          </cell>
        </row>
        <row r="6">
          <cell r="A6" t="str">
            <v>TP_Cono Norte</v>
          </cell>
          <cell r="B6">
            <v>9</v>
          </cell>
          <cell r="C6">
            <v>5</v>
          </cell>
          <cell r="D6">
            <v>52</v>
          </cell>
          <cell r="E6">
            <v>5</v>
          </cell>
          <cell r="F6">
            <v>71</v>
          </cell>
        </row>
        <row r="7">
          <cell r="A7" t="str">
            <v>TP_Cercado de Lima</v>
          </cell>
          <cell r="B7">
            <v>32</v>
          </cell>
          <cell r="C7">
            <v>46</v>
          </cell>
          <cell r="D7">
            <v>390</v>
          </cell>
          <cell r="E7">
            <v>73</v>
          </cell>
          <cell r="F7">
            <v>541</v>
          </cell>
        </row>
        <row r="8">
          <cell r="A8" t="str">
            <v>TP_Santa Anita</v>
          </cell>
          <cell r="B8">
            <v>5</v>
          </cell>
          <cell r="C8">
            <v>8</v>
          </cell>
          <cell r="D8">
            <v>44</v>
          </cell>
          <cell r="E8">
            <v>3</v>
          </cell>
          <cell r="F8">
            <v>60</v>
          </cell>
        </row>
        <row r="9">
          <cell r="A9" t="str">
            <v>TP_Chorrillos</v>
          </cell>
          <cell r="B9">
            <v>18</v>
          </cell>
          <cell r="C9">
            <v>10</v>
          </cell>
          <cell r="D9">
            <v>55</v>
          </cell>
          <cell r="E9">
            <v>10</v>
          </cell>
          <cell r="F9">
            <v>93</v>
          </cell>
        </row>
        <row r="10">
          <cell r="A10" t="str">
            <v>TP_Plaza Republica</v>
          </cell>
          <cell r="B10">
            <v>24</v>
          </cell>
          <cell r="C10">
            <v>15</v>
          </cell>
          <cell r="D10">
            <v>209</v>
          </cell>
          <cell r="E10">
            <v>40</v>
          </cell>
          <cell r="F10">
            <v>288</v>
          </cell>
        </row>
        <row r="11">
          <cell r="A11" t="str">
            <v>TP_San Juan de Lurigancho</v>
          </cell>
          <cell r="B11">
            <v>59</v>
          </cell>
          <cell r="C11">
            <v>17</v>
          </cell>
          <cell r="D11">
            <v>152</v>
          </cell>
          <cell r="E11">
            <v>28</v>
          </cell>
          <cell r="F11">
            <v>256</v>
          </cell>
        </row>
        <row r="12">
          <cell r="A12" t="str">
            <v>TP_Larco</v>
          </cell>
          <cell r="B12">
            <v>87</v>
          </cell>
          <cell r="C12">
            <v>24</v>
          </cell>
          <cell r="D12">
            <v>202</v>
          </cell>
          <cell r="E12">
            <v>35</v>
          </cell>
          <cell r="F12">
            <v>348</v>
          </cell>
        </row>
        <row r="13">
          <cell r="A13" t="str">
            <v>TP_Talara</v>
          </cell>
          <cell r="B13">
            <v>18</v>
          </cell>
          <cell r="C13">
            <v>0</v>
          </cell>
          <cell r="D13">
            <v>60</v>
          </cell>
          <cell r="E13">
            <v>0</v>
          </cell>
          <cell r="F13">
            <v>78</v>
          </cell>
        </row>
        <row r="14">
          <cell r="A14" t="str">
            <v>TP_Open Angamos</v>
          </cell>
          <cell r="B14">
            <v>56</v>
          </cell>
          <cell r="C14">
            <v>17</v>
          </cell>
          <cell r="D14">
            <v>189</v>
          </cell>
          <cell r="E14">
            <v>18</v>
          </cell>
          <cell r="F14">
            <v>280</v>
          </cell>
        </row>
        <row r="15">
          <cell r="A15" t="str">
            <v>TP_Huacho</v>
          </cell>
          <cell r="B15">
            <v>4</v>
          </cell>
          <cell r="C15">
            <v>8</v>
          </cell>
          <cell r="D15">
            <v>33</v>
          </cell>
          <cell r="E15">
            <v>5</v>
          </cell>
          <cell r="F15">
            <v>50</v>
          </cell>
        </row>
        <row r="16">
          <cell r="A16" t="str">
            <v>TP_Piura</v>
          </cell>
          <cell r="B16">
            <v>54</v>
          </cell>
          <cell r="C16">
            <v>12</v>
          </cell>
          <cell r="D16">
            <v>175</v>
          </cell>
          <cell r="E16">
            <v>23</v>
          </cell>
          <cell r="F16">
            <v>264</v>
          </cell>
        </row>
        <row r="17">
          <cell r="A17" t="str">
            <v>TP_Huancayo</v>
          </cell>
          <cell r="B17">
            <v>7</v>
          </cell>
          <cell r="C17">
            <v>1</v>
          </cell>
          <cell r="D17">
            <v>51</v>
          </cell>
          <cell r="E17">
            <v>3</v>
          </cell>
          <cell r="F17">
            <v>62</v>
          </cell>
        </row>
        <row r="18">
          <cell r="A18" t="str">
            <v>TP_Miraflores</v>
          </cell>
          <cell r="B18">
            <v>6</v>
          </cell>
          <cell r="C18">
            <v>3</v>
          </cell>
          <cell r="D18">
            <v>37</v>
          </cell>
          <cell r="E18">
            <v>0</v>
          </cell>
          <cell r="F18">
            <v>46</v>
          </cell>
        </row>
        <row r="19">
          <cell r="A19" t="str">
            <v>TP_Cuzco</v>
          </cell>
          <cell r="B19">
            <v>57</v>
          </cell>
          <cell r="C19">
            <v>4</v>
          </cell>
          <cell r="D19">
            <v>176</v>
          </cell>
          <cell r="E19">
            <v>24</v>
          </cell>
          <cell r="F19">
            <v>261</v>
          </cell>
        </row>
        <row r="20">
          <cell r="A20" t="str">
            <v>TP_San Borja</v>
          </cell>
          <cell r="B20">
            <v>30</v>
          </cell>
          <cell r="C20">
            <v>12</v>
          </cell>
          <cell r="D20">
            <v>107</v>
          </cell>
          <cell r="E20">
            <v>14</v>
          </cell>
          <cell r="F20">
            <v>163</v>
          </cell>
        </row>
        <row r="21">
          <cell r="A21" t="str">
            <v>TP_Arequipa</v>
          </cell>
          <cell r="B21">
            <v>37</v>
          </cell>
          <cell r="C21">
            <v>9</v>
          </cell>
          <cell r="D21">
            <v>48</v>
          </cell>
          <cell r="E21">
            <v>10</v>
          </cell>
          <cell r="F21">
            <v>104</v>
          </cell>
        </row>
        <row r="22">
          <cell r="A22" t="str">
            <v>TP_Tacna</v>
          </cell>
          <cell r="B22">
            <v>19</v>
          </cell>
          <cell r="C22">
            <v>2</v>
          </cell>
          <cell r="D22">
            <v>63</v>
          </cell>
          <cell r="E22">
            <v>6</v>
          </cell>
          <cell r="F22">
            <v>90</v>
          </cell>
        </row>
        <row r="23">
          <cell r="A23" t="str">
            <v>TP_Juliaca</v>
          </cell>
          <cell r="B23">
            <v>0</v>
          </cell>
          <cell r="C23">
            <v>0</v>
          </cell>
          <cell r="D23">
            <v>13</v>
          </cell>
          <cell r="E23">
            <v>2</v>
          </cell>
          <cell r="F23">
            <v>15</v>
          </cell>
        </row>
        <row r="24">
          <cell r="A24" t="str">
            <v>TP_San Miguel</v>
          </cell>
          <cell r="B24">
            <v>194</v>
          </cell>
          <cell r="C24">
            <v>25</v>
          </cell>
          <cell r="D24">
            <v>482</v>
          </cell>
          <cell r="E24">
            <v>57</v>
          </cell>
          <cell r="F24">
            <v>758</v>
          </cell>
        </row>
        <row r="25">
          <cell r="A25" t="str">
            <v>TP_Chiclayo</v>
          </cell>
          <cell r="B25">
            <v>53</v>
          </cell>
          <cell r="C25">
            <v>9</v>
          </cell>
          <cell r="D25">
            <v>162</v>
          </cell>
          <cell r="E25">
            <v>28</v>
          </cell>
          <cell r="F25">
            <v>252</v>
          </cell>
        </row>
        <row r="26">
          <cell r="A26" t="str">
            <v>TP_Ica</v>
          </cell>
          <cell r="B26">
            <v>13</v>
          </cell>
          <cell r="C26">
            <v>0</v>
          </cell>
          <cell r="D26">
            <v>32</v>
          </cell>
          <cell r="E26">
            <v>11</v>
          </cell>
          <cell r="F26">
            <v>56</v>
          </cell>
        </row>
        <row r="27">
          <cell r="A27" t="str">
            <v>TP_Ilo</v>
          </cell>
          <cell r="B27">
            <v>8</v>
          </cell>
          <cell r="C27">
            <v>1</v>
          </cell>
          <cell r="D27">
            <v>68</v>
          </cell>
          <cell r="E27">
            <v>4</v>
          </cell>
          <cell r="F27">
            <v>81</v>
          </cell>
        </row>
        <row r="28">
          <cell r="A28" t="str">
            <v>TP_Tumbes</v>
          </cell>
          <cell r="B28">
            <v>3</v>
          </cell>
          <cell r="C28">
            <v>0</v>
          </cell>
          <cell r="D28">
            <v>7</v>
          </cell>
          <cell r="E28">
            <v>4</v>
          </cell>
          <cell r="F28">
            <v>14</v>
          </cell>
        </row>
        <row r="29">
          <cell r="A29" t="str">
            <v>TP_NS Megaplaza</v>
          </cell>
          <cell r="B29">
            <v>126</v>
          </cell>
          <cell r="C29">
            <v>71</v>
          </cell>
          <cell r="D29">
            <v>463</v>
          </cell>
          <cell r="E29">
            <v>104</v>
          </cell>
          <cell r="F29">
            <v>764</v>
          </cell>
        </row>
        <row r="30">
          <cell r="A30" t="str">
            <v>TP_Chimbote</v>
          </cell>
          <cell r="B30">
            <v>24</v>
          </cell>
          <cell r="C30">
            <v>15</v>
          </cell>
          <cell r="D30">
            <v>124</v>
          </cell>
          <cell r="E30">
            <v>23</v>
          </cell>
          <cell r="F30">
            <v>186</v>
          </cell>
        </row>
        <row r="31">
          <cell r="A31" t="str">
            <v>TP_La Victoria</v>
          </cell>
          <cell r="B31">
            <v>7</v>
          </cell>
          <cell r="C31">
            <v>3</v>
          </cell>
          <cell r="D31">
            <v>36</v>
          </cell>
          <cell r="E31">
            <v>3</v>
          </cell>
          <cell r="F31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4"/>
  <sheetViews>
    <sheetView showGridLines="0" zoomScale="85" zoomScaleNormal="85" workbookViewId="0">
      <selection activeCell="H12" sqref="H12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9" t="s">
        <v>28</v>
      </c>
      <c r="C2" s="69"/>
      <c r="D2" s="69"/>
      <c r="E2" s="69"/>
    </row>
    <row r="3" spans="2:5" x14ac:dyDescent="0.25">
      <c r="B3" s="70" t="s">
        <v>0</v>
      </c>
      <c r="C3" s="70"/>
      <c r="D3" s="70"/>
      <c r="E3" s="70"/>
    </row>
    <row r="4" spans="2:5" x14ac:dyDescent="0.25">
      <c r="B4" s="69" t="s">
        <v>1</v>
      </c>
      <c r="C4" s="69"/>
      <c r="D4" s="69"/>
      <c r="E4" s="69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1">
        <v>2019</v>
      </c>
    </row>
    <row r="8" spans="2:5" x14ac:dyDescent="0.25">
      <c r="B8" t="s">
        <v>4</v>
      </c>
      <c r="C8" t="s">
        <v>125</v>
      </c>
    </row>
    <row r="9" spans="2:5" x14ac:dyDescent="0.25">
      <c r="B9" t="s">
        <v>6</v>
      </c>
      <c r="C9" s="67" t="s">
        <v>7</v>
      </c>
      <c r="D9" s="67"/>
    </row>
    <row r="10" spans="2:5" x14ac:dyDescent="0.25">
      <c r="B10" t="s">
        <v>5</v>
      </c>
      <c r="C10" s="68" t="s">
        <v>8</v>
      </c>
      <c r="D10" s="68"/>
    </row>
    <row r="11" spans="2:5" x14ac:dyDescent="0.25">
      <c r="C11" s="68"/>
      <c r="D11" s="68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304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230</v>
      </c>
      <c r="E15" s="7">
        <f t="shared" ref="E15:E44" si="0">IFERROR(C15/D15,0)</f>
        <v>0</v>
      </c>
    </row>
    <row r="16" spans="2:5" x14ac:dyDescent="0.25">
      <c r="B16" s="3" t="s">
        <v>98</v>
      </c>
      <c r="C16" s="20">
        <v>0</v>
      </c>
      <c r="D16" s="21">
        <v>232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264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242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336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242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262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218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242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232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232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264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212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192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238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212</v>
      </c>
      <c r="E30" s="7">
        <f t="shared" si="0"/>
        <v>0</v>
      </c>
    </row>
    <row r="31" spans="2:5" x14ac:dyDescent="0.25">
      <c r="B31" s="3" t="s">
        <v>113</v>
      </c>
      <c r="C31" s="20">
        <v>0</v>
      </c>
      <c r="D31" s="21">
        <v>212</v>
      </c>
      <c r="E31" s="7">
        <f t="shared" si="0"/>
        <v>0</v>
      </c>
    </row>
    <row r="32" spans="2:5" x14ac:dyDescent="0.25">
      <c r="B32" s="3" t="s">
        <v>114</v>
      </c>
      <c r="C32" s="20">
        <v>0</v>
      </c>
      <c r="D32" s="21">
        <v>212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212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212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202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212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212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232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212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212</v>
      </c>
      <c r="E40" s="7">
        <f t="shared" si="0"/>
        <v>0</v>
      </c>
    </row>
    <row r="41" spans="2:5" x14ac:dyDescent="0.25">
      <c r="B41" s="3" t="s">
        <v>48</v>
      </c>
      <c r="C41" s="20">
        <v>0</v>
      </c>
      <c r="D41" s="21">
        <v>504</v>
      </c>
      <c r="E41" s="7">
        <f t="shared" si="0"/>
        <v>0</v>
      </c>
    </row>
    <row r="42" spans="2:5" x14ac:dyDescent="0.25">
      <c r="B42" s="3" t="s">
        <v>85</v>
      </c>
      <c r="C42" s="20">
        <v>0</v>
      </c>
      <c r="D42" s="21">
        <v>504</v>
      </c>
      <c r="E42" s="7">
        <f t="shared" si="0"/>
        <v>0</v>
      </c>
    </row>
    <row r="43" spans="2:5" x14ac:dyDescent="0.25">
      <c r="B43" s="3" t="s">
        <v>86</v>
      </c>
      <c r="C43" s="20">
        <v>0</v>
      </c>
      <c r="D43" s="21">
        <v>504</v>
      </c>
      <c r="E43" s="7">
        <f t="shared" si="0"/>
        <v>0</v>
      </c>
    </row>
    <row r="44" spans="2:5" x14ac:dyDescent="0.25">
      <c r="B44" s="4" t="s">
        <v>10</v>
      </c>
      <c r="C44" s="22">
        <f>SUM(C14:C43)</f>
        <v>0</v>
      </c>
      <c r="D44" s="39">
        <f>SUM(D14:D43)</f>
        <v>7796</v>
      </c>
      <c r="E44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9877-5240-4DF6-8C6F-1827926EE59B}">
  <dimension ref="B2:M120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9" t="s">
        <v>29</v>
      </c>
      <c r="C2" s="69"/>
      <c r="D2" s="69"/>
      <c r="E2" s="69"/>
      <c r="F2" s="69"/>
      <c r="G2" s="69"/>
      <c r="H2" s="69"/>
      <c r="K2" s="62"/>
    </row>
    <row r="3" spans="2:13" x14ac:dyDescent="0.25">
      <c r="B3" s="70" t="s">
        <v>14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3" x14ac:dyDescent="0.25"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61">
        <v>2019</v>
      </c>
    </row>
    <row r="8" spans="2:13" x14ac:dyDescent="0.25">
      <c r="B8" t="s">
        <v>4</v>
      </c>
      <c r="C8" t="s">
        <v>125</v>
      </c>
    </row>
    <row r="9" spans="2:13" ht="15" customHeight="1" x14ac:dyDescent="0.25">
      <c r="B9" t="s">
        <v>6</v>
      </c>
      <c r="C9" s="67" t="s">
        <v>15</v>
      </c>
      <c r="D9" s="67"/>
      <c r="E9" s="67"/>
      <c r="F9" s="67"/>
      <c r="I9" s="2"/>
      <c r="J9" s="1"/>
      <c r="K9" s="1"/>
      <c r="L9" s="1"/>
    </row>
    <row r="10" spans="2:13" ht="15" customHeight="1" x14ac:dyDescent="0.25">
      <c r="B10" t="s">
        <v>5</v>
      </c>
      <c r="C10" s="71" t="s">
        <v>16</v>
      </c>
      <c r="D10" s="71"/>
      <c r="E10" s="71"/>
      <c r="F10" s="71"/>
      <c r="G10" s="5"/>
      <c r="I10" s="72"/>
      <c r="J10" s="72"/>
      <c r="K10" s="72"/>
      <c r="L10" s="72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3" t="s">
        <v>9</v>
      </c>
      <c r="C12" s="73"/>
      <c r="D12" s="63" t="s">
        <v>49</v>
      </c>
      <c r="E12" s="63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2" t="s">
        <v>53</v>
      </c>
      <c r="C13" s="8" t="s">
        <v>17</v>
      </c>
      <c r="D13" s="9">
        <f>+VLOOKUP($B13,[1]_2TOsiptel!$A:$E,5,0)</f>
        <v>537</v>
      </c>
      <c r="E13" s="9">
        <f>+VLOOKUP($B13,[1]_2TOsiptel!$A:$D,3,0)</f>
        <v>520</v>
      </c>
      <c r="F13" s="9">
        <f>+VLOOKUP($B13,[1]_2TOsiptel!$A:$D,4,0)</f>
        <v>2927</v>
      </c>
      <c r="G13" s="9">
        <f>+VLOOKUP($B13,[1]_2TOsiptel!$A:$D,2,0)</f>
        <v>1493</v>
      </c>
      <c r="H13" s="10">
        <f>SUM(D13:G13)</f>
        <v>5477</v>
      </c>
      <c r="I13" s="65"/>
      <c r="J13" s="66"/>
    </row>
    <row r="14" spans="2:13" x14ac:dyDescent="0.25">
      <c r="B14" s="43"/>
      <c r="C14" s="8" t="s">
        <v>18</v>
      </c>
      <c r="D14" s="9">
        <f>+VLOOKUP($B13,[2]_1TOsiptel!$A:$F,5,0)</f>
        <v>631</v>
      </c>
      <c r="E14" s="9">
        <f>+VLOOKUP($B13,[2]_1TOsiptel!$A:$F,3,0)</f>
        <v>576</v>
      </c>
      <c r="F14" s="9">
        <f>+VLOOKUP($B13,[2]_1TOsiptel!$A:$F,4,0)</f>
        <v>3345</v>
      </c>
      <c r="G14" s="9">
        <f>+VLOOKUP($B13,[2]_1TOsiptel!$A:$F,2,0)</f>
        <v>1618</v>
      </c>
      <c r="H14" s="10">
        <f>SUM(D14:G14)</f>
        <v>6170</v>
      </c>
      <c r="I14" s="65"/>
      <c r="J14" s="66"/>
    </row>
    <row r="15" spans="2:13" x14ac:dyDescent="0.25">
      <c r="B15" s="44"/>
      <c r="C15" s="8" t="s">
        <v>19</v>
      </c>
      <c r="D15" s="11">
        <f>IFERROR((D13/D14),0)</f>
        <v>0.85103011093502379</v>
      </c>
      <c r="E15" s="11">
        <f>IFERROR((E13/E14),0)</f>
        <v>0.90277777777777779</v>
      </c>
      <c r="F15" s="11">
        <f>IFERROR((F13/F14),0)</f>
        <v>0.87503736920777275</v>
      </c>
      <c r="G15" s="11">
        <f>IFERROR((G13/G14),0)</f>
        <v>0.92274412855377008</v>
      </c>
      <c r="H15" s="11">
        <f>IFERROR((H13/H14),0)</f>
        <v>0.88768233387358186</v>
      </c>
      <c r="I15" s="65"/>
      <c r="J15" s="66"/>
    </row>
    <row r="16" spans="2:13" x14ac:dyDescent="0.25">
      <c r="B16" s="42" t="s">
        <v>54</v>
      </c>
      <c r="C16" s="8" t="s">
        <v>17</v>
      </c>
      <c r="D16" s="9">
        <f>+VLOOKUP($B16,[1]_2TOsiptel!$A:$E,5,0)</f>
        <v>1847</v>
      </c>
      <c r="E16" s="9">
        <f>+VLOOKUP($B16,[1]_2TOsiptel!$A:$D,3,0)</f>
        <v>1324</v>
      </c>
      <c r="F16" s="9">
        <f>+VLOOKUP($B16,[1]_2TOsiptel!$A:$D,4,0)</f>
        <v>9663</v>
      </c>
      <c r="G16" s="9">
        <f>+VLOOKUP($B16,[1]_2TOsiptel!$A:$D,2,0)</f>
        <v>1328</v>
      </c>
      <c r="H16" s="10">
        <f>SUM(D16:G16)</f>
        <v>14162</v>
      </c>
      <c r="I16" s="65"/>
      <c r="J16" s="66"/>
    </row>
    <row r="17" spans="2:10" x14ac:dyDescent="0.25">
      <c r="B17" s="43"/>
      <c r="C17" s="8" t="s">
        <v>18</v>
      </c>
      <c r="D17" s="9">
        <f>+VLOOKUP($B16,[2]_1TOsiptel!$A:$F,5,0)</f>
        <v>2310</v>
      </c>
      <c r="E17" s="9">
        <f>+VLOOKUP($B16,[2]_1TOsiptel!$A:$F,3,0)</f>
        <v>1476</v>
      </c>
      <c r="F17" s="9">
        <f>+VLOOKUP($B16,[2]_1TOsiptel!$A:$F,4,0)</f>
        <v>11381</v>
      </c>
      <c r="G17" s="9">
        <f>+VLOOKUP($B16,[2]_1TOsiptel!$A:$F,2,0)</f>
        <v>1384</v>
      </c>
      <c r="H17" s="10">
        <f>SUM(D17:G17)</f>
        <v>16551</v>
      </c>
      <c r="I17" s="65"/>
      <c r="J17" s="66"/>
    </row>
    <row r="18" spans="2:10" x14ac:dyDescent="0.25">
      <c r="B18" s="44"/>
      <c r="C18" s="8" t="s">
        <v>19</v>
      </c>
      <c r="D18" s="11">
        <f>IFERROR((D16/D17),0)</f>
        <v>0.79956709956709959</v>
      </c>
      <c r="E18" s="11">
        <f>IFERROR((E16/E17),0)</f>
        <v>0.89701897018970189</v>
      </c>
      <c r="F18" s="11">
        <f>IFERROR((F16/F17),0)</f>
        <v>0.84904665670854929</v>
      </c>
      <c r="G18" s="11">
        <f>IFERROR((G16/G17),0)</f>
        <v>0.95953757225433522</v>
      </c>
      <c r="H18" s="11">
        <f>IFERROR((H16/H17),0)</f>
        <v>0.85565826838257508</v>
      </c>
      <c r="I18" s="65"/>
      <c r="J18" s="66"/>
    </row>
    <row r="19" spans="2:10" x14ac:dyDescent="0.25">
      <c r="B19" s="42" t="s">
        <v>55</v>
      </c>
      <c r="C19" s="8" t="s">
        <v>17</v>
      </c>
      <c r="D19" s="9">
        <f>+VLOOKUP($B19,[1]_2TOsiptel!$A:$E,5,0)</f>
        <v>343</v>
      </c>
      <c r="E19" s="9">
        <f>+VLOOKUP($B19,[1]_2TOsiptel!$A:$D,3,0)</f>
        <v>198</v>
      </c>
      <c r="F19" s="9">
        <f>+VLOOKUP($B19,[1]_2TOsiptel!$A:$D,4,0)</f>
        <v>2485</v>
      </c>
      <c r="G19" s="9">
        <f>+VLOOKUP($B19,[1]_2TOsiptel!$A:$D,2,0)</f>
        <v>952</v>
      </c>
      <c r="H19" s="10">
        <f>SUM(D19:G19)</f>
        <v>3978</v>
      </c>
      <c r="I19" s="65"/>
      <c r="J19" s="66"/>
    </row>
    <row r="20" spans="2:10" x14ac:dyDescent="0.25">
      <c r="B20" s="43"/>
      <c r="C20" s="8" t="s">
        <v>18</v>
      </c>
      <c r="D20" s="9">
        <f>+VLOOKUP($B19,[2]_1TOsiptel!$A:$F,5,0)</f>
        <v>487</v>
      </c>
      <c r="E20" s="9">
        <f>+VLOOKUP($B19,[2]_1TOsiptel!$A:$F,3,0)</f>
        <v>260</v>
      </c>
      <c r="F20" s="9">
        <f>+VLOOKUP($B19,[2]_1TOsiptel!$A:$F,4,0)</f>
        <v>3314</v>
      </c>
      <c r="G20" s="9">
        <f>+VLOOKUP($B19,[2]_1TOsiptel!$A:$F,2,0)</f>
        <v>1094</v>
      </c>
      <c r="H20" s="10">
        <f>SUM(D20:G20)</f>
        <v>5155</v>
      </c>
      <c r="I20" s="65"/>
      <c r="J20" s="66"/>
    </row>
    <row r="21" spans="2:10" x14ac:dyDescent="0.25">
      <c r="B21" s="44"/>
      <c r="C21" s="8" t="s">
        <v>19</v>
      </c>
      <c r="D21" s="11">
        <f>IFERROR((D19/D20),0)</f>
        <v>0.70431211498973301</v>
      </c>
      <c r="E21" s="11">
        <f t="shared" ref="E21:H21" si="0">IFERROR((E19/E20),0)</f>
        <v>0.7615384615384615</v>
      </c>
      <c r="F21" s="11">
        <f t="shared" si="0"/>
        <v>0.74984912492456246</v>
      </c>
      <c r="G21" s="11">
        <f t="shared" si="0"/>
        <v>0.87020109689213898</v>
      </c>
      <c r="H21" s="11">
        <f t="shared" si="0"/>
        <v>0.77167798254122211</v>
      </c>
      <c r="I21" s="65"/>
      <c r="J21" s="66"/>
    </row>
    <row r="22" spans="2:10" x14ac:dyDescent="0.25">
      <c r="B22" s="42" t="s">
        <v>56</v>
      </c>
      <c r="C22" s="8" t="s">
        <v>17</v>
      </c>
      <c r="D22" s="9">
        <f>+VLOOKUP($B22,[1]_2TOsiptel!$A:$E,5,0)</f>
        <v>560</v>
      </c>
      <c r="E22" s="9">
        <f>+VLOOKUP($B22,[1]_2TOsiptel!$A:$D,3,0)</f>
        <v>528</v>
      </c>
      <c r="F22" s="9">
        <f>+VLOOKUP($B22,[1]_2TOsiptel!$A:$D,4,0)</f>
        <v>4363</v>
      </c>
      <c r="G22" s="9">
        <f>+VLOOKUP($B22,[1]_2TOsiptel!$A:$D,2,0)</f>
        <v>1471</v>
      </c>
      <c r="H22" s="10">
        <f>SUM(D22:G22)</f>
        <v>6922</v>
      </c>
      <c r="I22" s="65"/>
      <c r="J22" s="66"/>
    </row>
    <row r="23" spans="2:10" x14ac:dyDescent="0.25">
      <c r="B23" s="43"/>
      <c r="C23" s="8" t="s">
        <v>18</v>
      </c>
      <c r="D23" s="9">
        <f>+VLOOKUP($B22,[2]_1TOsiptel!$A:$F,5,0)</f>
        <v>661</v>
      </c>
      <c r="E23" s="9">
        <f>+VLOOKUP($B22,[2]_1TOsiptel!$A:$F,3,0)</f>
        <v>590</v>
      </c>
      <c r="F23" s="9">
        <f>+VLOOKUP($B22,[2]_1TOsiptel!$A:$F,4,0)</f>
        <v>4851</v>
      </c>
      <c r="G23" s="9">
        <f>+VLOOKUP($B22,[2]_1TOsiptel!$A:$F,2,0)</f>
        <v>1523</v>
      </c>
      <c r="H23" s="10">
        <f>SUM(D23:G23)</f>
        <v>7625</v>
      </c>
      <c r="I23" s="65"/>
      <c r="J23" s="66"/>
    </row>
    <row r="24" spans="2:10" x14ac:dyDescent="0.25">
      <c r="B24" s="44"/>
      <c r="C24" s="8" t="s">
        <v>19</v>
      </c>
      <c r="D24" s="11">
        <f>IFERROR((D22/D23),0)</f>
        <v>0.84720121028744322</v>
      </c>
      <c r="E24" s="11">
        <f t="shared" ref="E24:H24" si="1">IFERROR((E22/E23),0)</f>
        <v>0.89491525423728813</v>
      </c>
      <c r="F24" s="11">
        <f t="shared" si="1"/>
        <v>0.89940218511647085</v>
      </c>
      <c r="G24" s="11">
        <f t="shared" si="1"/>
        <v>0.96585686145764937</v>
      </c>
      <c r="H24" s="11">
        <f t="shared" si="1"/>
        <v>0.90780327868852462</v>
      </c>
      <c r="I24" s="65"/>
      <c r="J24" s="66"/>
    </row>
    <row r="25" spans="2:10" x14ac:dyDescent="0.25">
      <c r="B25" s="42" t="s">
        <v>57</v>
      </c>
      <c r="C25" s="8" t="s">
        <v>17</v>
      </c>
      <c r="D25" s="9">
        <f>+VLOOKUP($B25,[1]_2TOsiptel!$A:$E,5,0)</f>
        <v>444</v>
      </c>
      <c r="E25" s="9">
        <f>+VLOOKUP($B25,[1]_2TOsiptel!$A:$D,3,0)</f>
        <v>236</v>
      </c>
      <c r="F25" s="9">
        <f>+VLOOKUP($B25,[1]_2TOsiptel!$A:$D,4,0)</f>
        <v>2854</v>
      </c>
      <c r="G25" s="9">
        <f>+VLOOKUP($B25,[1]_2TOsiptel!$A:$D,2,0)</f>
        <v>522</v>
      </c>
      <c r="H25" s="10">
        <f>SUM(D25:G25)</f>
        <v>4056</v>
      </c>
      <c r="I25" s="65"/>
      <c r="J25" s="66"/>
    </row>
    <row r="26" spans="2:10" x14ac:dyDescent="0.25">
      <c r="B26" s="43"/>
      <c r="C26" s="8" t="s">
        <v>18</v>
      </c>
      <c r="D26" s="9">
        <f>+VLOOKUP($B25,[2]_1TOsiptel!$A:$F,5,0)</f>
        <v>524</v>
      </c>
      <c r="E26" s="9">
        <f>+VLOOKUP($B25,[2]_1TOsiptel!$A:$F,3,0)</f>
        <v>263</v>
      </c>
      <c r="F26" s="9">
        <f>+VLOOKUP($B25,[2]_1TOsiptel!$A:$F,4,0)</f>
        <v>3309</v>
      </c>
      <c r="G26" s="9">
        <f>+VLOOKUP($B25,[2]_1TOsiptel!$A:$F,2,0)</f>
        <v>561</v>
      </c>
      <c r="H26" s="10">
        <f>SUM(D26:G26)</f>
        <v>4657</v>
      </c>
      <c r="I26" s="65"/>
      <c r="J26" s="66"/>
    </row>
    <row r="27" spans="2:10" x14ac:dyDescent="0.25">
      <c r="B27" s="44"/>
      <c r="C27" s="8" t="s">
        <v>19</v>
      </c>
      <c r="D27" s="11">
        <f>IFERROR((D25/D26),0)</f>
        <v>0.84732824427480913</v>
      </c>
      <c r="E27" s="11">
        <f t="shared" ref="E27:G27" si="2">IFERROR((E25/E26),0)</f>
        <v>0.89733840304182511</v>
      </c>
      <c r="F27" s="11">
        <f t="shared" si="2"/>
        <v>0.86249622242369295</v>
      </c>
      <c r="G27" s="11">
        <f t="shared" si="2"/>
        <v>0.93048128342245995</v>
      </c>
      <c r="H27" s="11">
        <f>IFERROR((H25/H26),0)</f>
        <v>0.87094696156323814</v>
      </c>
      <c r="I27" s="65"/>
      <c r="J27" s="66"/>
    </row>
    <row r="28" spans="2:10" x14ac:dyDescent="0.25">
      <c r="B28" s="42" t="s">
        <v>58</v>
      </c>
      <c r="C28" s="8" t="s">
        <v>17</v>
      </c>
      <c r="D28" s="9">
        <f>+VLOOKUP($B28,[1]_2TOsiptel!$A:$E,5,0)</f>
        <v>662</v>
      </c>
      <c r="E28" s="9">
        <f>+VLOOKUP($B28,[1]_2TOsiptel!$A:$D,3,0)</f>
        <v>631</v>
      </c>
      <c r="F28" s="9">
        <f>+VLOOKUP($B28,[1]_2TOsiptel!$A:$D,4,0)</f>
        <v>3435</v>
      </c>
      <c r="G28" s="9">
        <f>+VLOOKUP($B28,[1]_2TOsiptel!$A:$D,2,0)</f>
        <v>827</v>
      </c>
      <c r="H28" s="10">
        <f>SUM(D28:G28)</f>
        <v>5555</v>
      </c>
      <c r="I28" s="65"/>
      <c r="J28" s="66"/>
    </row>
    <row r="29" spans="2:10" x14ac:dyDescent="0.25">
      <c r="B29" s="43"/>
      <c r="C29" s="8" t="s">
        <v>18</v>
      </c>
      <c r="D29" s="9">
        <f>+VLOOKUP($B28,[2]_1TOsiptel!$A:$F,5,0)</f>
        <v>751</v>
      </c>
      <c r="E29" s="9">
        <f>+VLOOKUP($B28,[2]_1TOsiptel!$A:$F,3,0)</f>
        <v>691</v>
      </c>
      <c r="F29" s="9">
        <f>+VLOOKUP($B28,[2]_1TOsiptel!$A:$F,4,0)</f>
        <v>3816</v>
      </c>
      <c r="G29" s="9">
        <f>+VLOOKUP($B28,[2]_1TOsiptel!$A:$F,2,0)</f>
        <v>882</v>
      </c>
      <c r="H29" s="10">
        <f>SUM(D29:G29)</f>
        <v>6140</v>
      </c>
      <c r="I29" s="65"/>
      <c r="J29" s="66"/>
    </row>
    <row r="30" spans="2:10" x14ac:dyDescent="0.25">
      <c r="B30" s="44"/>
      <c r="C30" s="8" t="s">
        <v>19</v>
      </c>
      <c r="D30" s="11">
        <f>IFERROR((D28/D29),0)</f>
        <v>0.881491344873502</v>
      </c>
      <c r="E30" s="11">
        <f t="shared" ref="E30:H30" si="3">IFERROR((E28/E29),0)</f>
        <v>0.91316931982633864</v>
      </c>
      <c r="F30" s="11">
        <f t="shared" si="3"/>
        <v>0.90015723270440251</v>
      </c>
      <c r="G30" s="11">
        <f t="shared" si="3"/>
        <v>0.93764172335600904</v>
      </c>
      <c r="H30" s="11">
        <f t="shared" si="3"/>
        <v>0.90472312703583058</v>
      </c>
      <c r="I30" s="65"/>
      <c r="J30" s="66"/>
    </row>
    <row r="31" spans="2:10" x14ac:dyDescent="0.25">
      <c r="B31" s="42" t="s">
        <v>59</v>
      </c>
      <c r="C31" s="8" t="s">
        <v>17</v>
      </c>
      <c r="D31" s="9">
        <f>+VLOOKUP($B31,[1]_2TOsiptel!$A:$E,5,0)</f>
        <v>168</v>
      </c>
      <c r="E31" s="9">
        <f>+VLOOKUP($B31,[1]_2TOsiptel!$A:$D,3,0)</f>
        <v>102</v>
      </c>
      <c r="F31" s="9">
        <f>+VLOOKUP($B31,[1]_2TOsiptel!$A:$D,4,0)</f>
        <v>2054</v>
      </c>
      <c r="G31" s="9">
        <f>+VLOOKUP($B31,[1]_2TOsiptel!$A:$D,2,0)</f>
        <v>417</v>
      </c>
      <c r="H31" s="10">
        <f>SUM(D31:G31)</f>
        <v>2741</v>
      </c>
      <c r="I31" s="65"/>
      <c r="J31" s="66"/>
    </row>
    <row r="32" spans="2:10" x14ac:dyDescent="0.25">
      <c r="B32" s="43"/>
      <c r="C32" s="8" t="s">
        <v>18</v>
      </c>
      <c r="D32" s="9">
        <f>+VLOOKUP($B31,[2]_1TOsiptel!$A:$F,5,0)</f>
        <v>207</v>
      </c>
      <c r="E32" s="9">
        <f>+VLOOKUP($B31,[2]_1TOsiptel!$A:$F,3,0)</f>
        <v>126</v>
      </c>
      <c r="F32" s="9">
        <f>+VLOOKUP($B31,[2]_1TOsiptel!$A:$F,4,0)</f>
        <v>2293</v>
      </c>
      <c r="G32" s="9">
        <f>+VLOOKUP($B31,[2]_1TOsiptel!$A:$F,2,0)</f>
        <v>441</v>
      </c>
      <c r="H32" s="10">
        <f>SUM(D32:G32)</f>
        <v>3067</v>
      </c>
      <c r="I32" s="65"/>
      <c r="J32" s="66"/>
    </row>
    <row r="33" spans="2:10" x14ac:dyDescent="0.25">
      <c r="B33" s="44"/>
      <c r="C33" s="8" t="s">
        <v>19</v>
      </c>
      <c r="D33" s="11">
        <f>IFERROR((D31/D32),0)</f>
        <v>0.81159420289855078</v>
      </c>
      <c r="E33" s="11">
        <f t="shared" ref="E33:H33" si="4">IFERROR((E31/E32),0)</f>
        <v>0.80952380952380953</v>
      </c>
      <c r="F33" s="11">
        <f t="shared" si="4"/>
        <v>0.89576973397296122</v>
      </c>
      <c r="G33" s="11">
        <f t="shared" si="4"/>
        <v>0.94557823129251706</v>
      </c>
      <c r="H33" s="11">
        <f t="shared" si="4"/>
        <v>0.8937072057385067</v>
      </c>
      <c r="I33" s="65"/>
      <c r="J33" s="66"/>
    </row>
    <row r="34" spans="2:10" x14ac:dyDescent="0.25">
      <c r="B34" s="42" t="s">
        <v>60</v>
      </c>
      <c r="C34" s="8" t="s">
        <v>17</v>
      </c>
      <c r="D34" s="9">
        <f>+VLOOKUP($B34,[1]_2TOsiptel!$A:$E,5,0)</f>
        <v>325</v>
      </c>
      <c r="E34" s="9">
        <f>+VLOOKUP($B34,[1]_2TOsiptel!$A:$D,3,0)</f>
        <v>107</v>
      </c>
      <c r="F34" s="9">
        <f>+VLOOKUP($B34,[1]_2TOsiptel!$A:$D,4,0)</f>
        <v>2816</v>
      </c>
      <c r="G34" s="9">
        <f>+VLOOKUP($B34,[1]_2TOsiptel!$A:$D,2,0)</f>
        <v>964</v>
      </c>
      <c r="H34" s="10">
        <f>SUM(D34:G34)</f>
        <v>4212</v>
      </c>
      <c r="I34" s="65"/>
      <c r="J34" s="66"/>
    </row>
    <row r="35" spans="2:10" x14ac:dyDescent="0.25">
      <c r="B35" s="43"/>
      <c r="C35" s="8" t="s">
        <v>18</v>
      </c>
      <c r="D35" s="9">
        <f>+VLOOKUP($B34,[2]_1TOsiptel!$A:$F,5,0)</f>
        <v>400</v>
      </c>
      <c r="E35" s="9">
        <f>+VLOOKUP($B34,[2]_1TOsiptel!$A:$F,3,0)</f>
        <v>118</v>
      </c>
      <c r="F35" s="9">
        <f>+VLOOKUP($B34,[2]_1TOsiptel!$A:$F,4,0)</f>
        <v>3277</v>
      </c>
      <c r="G35" s="9">
        <f>+VLOOKUP($B34,[2]_1TOsiptel!$A:$F,2,0)</f>
        <v>1052</v>
      </c>
      <c r="H35" s="10">
        <f>SUM(D35:G35)</f>
        <v>4847</v>
      </c>
      <c r="I35" s="65"/>
      <c r="J35" s="66"/>
    </row>
    <row r="36" spans="2:10" x14ac:dyDescent="0.25">
      <c r="B36" s="44"/>
      <c r="C36" s="8" t="s">
        <v>19</v>
      </c>
      <c r="D36" s="11">
        <f>IFERROR((D34/D35),0)</f>
        <v>0.8125</v>
      </c>
      <c r="E36" s="11">
        <f t="shared" ref="E36:H36" si="5">IFERROR((E34/E35),0)</f>
        <v>0.90677966101694918</v>
      </c>
      <c r="F36" s="11">
        <f t="shared" si="5"/>
        <v>0.85932255111382361</v>
      </c>
      <c r="G36" s="11">
        <f t="shared" si="5"/>
        <v>0.91634980988593151</v>
      </c>
      <c r="H36" s="11">
        <f t="shared" si="5"/>
        <v>0.86899112853311322</v>
      </c>
      <c r="I36" s="65"/>
      <c r="J36" s="66"/>
    </row>
    <row r="37" spans="2:10" x14ac:dyDescent="0.25">
      <c r="B37" s="42" t="s">
        <v>61</v>
      </c>
      <c r="C37" s="8" t="s">
        <v>17</v>
      </c>
      <c r="D37" s="9">
        <f>+VLOOKUP($B37,[1]_2TOsiptel!$A:$E,5,0)</f>
        <v>115</v>
      </c>
      <c r="E37" s="9">
        <f>+VLOOKUP($B37,[1]_2TOsiptel!$A:$D,3,0)</f>
        <v>248</v>
      </c>
      <c r="F37" s="9">
        <f>+VLOOKUP($B37,[1]_2TOsiptel!$A:$D,4,0)</f>
        <v>1210</v>
      </c>
      <c r="G37" s="9">
        <f>+VLOOKUP($B37,[1]_2TOsiptel!$A:$D,2,0)</f>
        <v>300</v>
      </c>
      <c r="H37" s="10">
        <f>SUM(D37:G37)</f>
        <v>1873</v>
      </c>
      <c r="I37" s="65"/>
      <c r="J37" s="66"/>
    </row>
    <row r="38" spans="2:10" x14ac:dyDescent="0.25">
      <c r="B38" s="43"/>
      <c r="C38" s="8" t="s">
        <v>18</v>
      </c>
      <c r="D38" s="9">
        <f>+VLOOKUP($B37,[2]_1TOsiptel!$A:$F,5,0)</f>
        <v>137</v>
      </c>
      <c r="E38" s="9">
        <f>+VLOOKUP($B37,[2]_1TOsiptel!$A:$F,3,0)</f>
        <v>291</v>
      </c>
      <c r="F38" s="9">
        <f>+VLOOKUP($B37,[2]_1TOsiptel!$A:$F,4,0)</f>
        <v>1385</v>
      </c>
      <c r="G38" s="9">
        <f>+VLOOKUP($B37,[2]_1TOsiptel!$A:$F,2,0)</f>
        <v>309</v>
      </c>
      <c r="H38" s="10">
        <f>SUM(D38:G38)</f>
        <v>2122</v>
      </c>
      <c r="I38" s="65"/>
      <c r="J38" s="66"/>
    </row>
    <row r="39" spans="2:10" x14ac:dyDescent="0.25">
      <c r="B39" s="44"/>
      <c r="C39" s="8" t="s">
        <v>19</v>
      </c>
      <c r="D39" s="11">
        <f>IFERROR((D37/D38),0)</f>
        <v>0.83941605839416056</v>
      </c>
      <c r="E39" s="11">
        <f t="shared" ref="E39:H39" si="6">IFERROR((E37/E38),0)</f>
        <v>0.85223367697594499</v>
      </c>
      <c r="F39" s="11">
        <f t="shared" si="6"/>
        <v>0.87364620938628157</v>
      </c>
      <c r="G39" s="11">
        <f t="shared" si="6"/>
        <v>0.970873786407767</v>
      </c>
      <c r="H39" s="11">
        <f t="shared" si="6"/>
        <v>0.88265786993402451</v>
      </c>
      <c r="I39" s="65"/>
      <c r="J39" s="66"/>
    </row>
    <row r="40" spans="2:10" x14ac:dyDescent="0.25">
      <c r="B40" s="42" t="s">
        <v>62</v>
      </c>
      <c r="C40" s="8" t="s">
        <v>17</v>
      </c>
      <c r="D40" s="9">
        <f>+VLOOKUP($B40,[1]_2TOsiptel!$A:$E,5,0)</f>
        <v>371</v>
      </c>
      <c r="E40" s="9">
        <f>+VLOOKUP($B40,[1]_2TOsiptel!$A:$D,3,0)</f>
        <v>78</v>
      </c>
      <c r="F40" s="9">
        <f>+VLOOKUP($B40,[1]_2TOsiptel!$A:$D,4,0)</f>
        <v>3932</v>
      </c>
      <c r="G40" s="9">
        <f>+VLOOKUP($B40,[1]_2TOsiptel!$A:$D,2,0)</f>
        <v>838</v>
      </c>
      <c r="H40" s="10">
        <f>SUM(D40:G40)</f>
        <v>5219</v>
      </c>
      <c r="I40" s="65"/>
      <c r="J40" s="66"/>
    </row>
    <row r="41" spans="2:10" x14ac:dyDescent="0.25">
      <c r="B41" s="43"/>
      <c r="C41" s="8" t="s">
        <v>18</v>
      </c>
      <c r="D41" s="9">
        <f>+VLOOKUP($B40,[2]_1TOsiptel!$A:$F,5,0)</f>
        <v>464</v>
      </c>
      <c r="E41" s="9">
        <f>+VLOOKUP($B40,[2]_1TOsiptel!$A:$F,3,0)</f>
        <v>87</v>
      </c>
      <c r="F41" s="9">
        <f>+VLOOKUP($B40,[2]_1TOsiptel!$A:$F,4,0)</f>
        <v>4575</v>
      </c>
      <c r="G41" s="9">
        <f>+VLOOKUP($B40,[2]_1TOsiptel!$A:$F,2,0)</f>
        <v>891</v>
      </c>
      <c r="H41" s="10">
        <f>SUM(D41:G41)</f>
        <v>6017</v>
      </c>
      <c r="I41" s="65"/>
      <c r="J41" s="66"/>
    </row>
    <row r="42" spans="2:10" x14ac:dyDescent="0.25">
      <c r="B42" s="44"/>
      <c r="C42" s="8" t="s">
        <v>19</v>
      </c>
      <c r="D42" s="11">
        <f>IFERROR((D40/D41),0)</f>
        <v>0.79956896551724133</v>
      </c>
      <c r="E42" s="11">
        <f t="shared" ref="E42:H42" si="7">IFERROR((E40/E41),0)</f>
        <v>0.89655172413793105</v>
      </c>
      <c r="F42" s="11">
        <f t="shared" si="7"/>
        <v>0.85945355191256834</v>
      </c>
      <c r="G42" s="11">
        <f t="shared" si="7"/>
        <v>0.94051627384960723</v>
      </c>
      <c r="H42" s="11">
        <f t="shared" si="7"/>
        <v>0.86737576865547616</v>
      </c>
      <c r="I42" s="65"/>
      <c r="J42" s="66"/>
    </row>
    <row r="43" spans="2:10" x14ac:dyDescent="0.25">
      <c r="B43" s="42" t="s">
        <v>63</v>
      </c>
      <c r="C43" s="8" t="s">
        <v>17</v>
      </c>
      <c r="D43" s="9">
        <f>+VLOOKUP($B43,[1]_2TOsiptel!$A:$E,5,0)</f>
        <v>322</v>
      </c>
      <c r="E43" s="9">
        <f>+VLOOKUP($B43,[1]_2TOsiptel!$A:$D,3,0)</f>
        <v>110</v>
      </c>
      <c r="F43" s="9">
        <f>+VLOOKUP($B43,[1]_2TOsiptel!$A:$D,4,0)</f>
        <v>2334</v>
      </c>
      <c r="G43" s="9">
        <f>+VLOOKUP($B43,[1]_2TOsiptel!$A:$D,2,0)</f>
        <v>755</v>
      </c>
      <c r="H43" s="10">
        <f>SUM(D43:G43)</f>
        <v>3521</v>
      </c>
      <c r="I43" s="65"/>
      <c r="J43" s="66"/>
    </row>
    <row r="44" spans="2:10" x14ac:dyDescent="0.25">
      <c r="B44" s="43"/>
      <c r="C44" s="8" t="s">
        <v>18</v>
      </c>
      <c r="D44" s="9">
        <f>+VLOOKUP($B43,[2]_1TOsiptel!$A:$F,5,0)</f>
        <v>359</v>
      </c>
      <c r="E44" s="9">
        <f>+VLOOKUP($B43,[2]_1TOsiptel!$A:$F,3,0)</f>
        <v>113</v>
      </c>
      <c r="F44" s="9">
        <f>+VLOOKUP($B43,[2]_1TOsiptel!$A:$F,4,0)</f>
        <v>2647</v>
      </c>
      <c r="G44" s="9">
        <f>+VLOOKUP($B43,[2]_1TOsiptel!$A:$F,2,0)</f>
        <v>784</v>
      </c>
      <c r="H44" s="10">
        <f>SUM(D44:G44)</f>
        <v>3903</v>
      </c>
      <c r="I44" s="65"/>
      <c r="J44" s="66"/>
    </row>
    <row r="45" spans="2:10" x14ac:dyDescent="0.25">
      <c r="B45" s="44"/>
      <c r="C45" s="8" t="s">
        <v>19</v>
      </c>
      <c r="D45" s="11">
        <f>IFERROR((D43/D44),0)</f>
        <v>0.89693593314763231</v>
      </c>
      <c r="E45" s="11">
        <f t="shared" ref="E45:H45" si="8">IFERROR((E43/E44),0)</f>
        <v>0.97345132743362828</v>
      </c>
      <c r="F45" s="11">
        <f t="shared" si="8"/>
        <v>0.88175292784284098</v>
      </c>
      <c r="G45" s="11">
        <f t="shared" si="8"/>
        <v>0.96301020408163263</v>
      </c>
      <c r="H45" s="11">
        <f t="shared" si="8"/>
        <v>0.90212656930566226</v>
      </c>
      <c r="I45" s="65"/>
      <c r="J45" s="66"/>
    </row>
    <row r="46" spans="2:10" x14ac:dyDescent="0.25">
      <c r="B46" s="42" t="s">
        <v>64</v>
      </c>
      <c r="C46" s="8" t="s">
        <v>17</v>
      </c>
      <c r="D46" s="9">
        <f>+VLOOKUP($B46,[1]_2TOsiptel!$A:$E,5,0)</f>
        <v>110</v>
      </c>
      <c r="E46" s="9">
        <f>+VLOOKUP($B46,[1]_2TOsiptel!$A:$D,3,0)</f>
        <v>21</v>
      </c>
      <c r="F46" s="9">
        <f>+VLOOKUP($B46,[1]_2TOsiptel!$A:$D,4,0)</f>
        <v>1599</v>
      </c>
      <c r="G46" s="9">
        <f>+VLOOKUP($B46,[1]_2TOsiptel!$A:$D,2,0)</f>
        <v>248</v>
      </c>
      <c r="H46" s="10">
        <f>SUM(D46:G46)</f>
        <v>1978</v>
      </c>
      <c r="I46" s="65"/>
      <c r="J46" s="66"/>
    </row>
    <row r="47" spans="2:10" x14ac:dyDescent="0.25">
      <c r="B47" s="43"/>
      <c r="C47" s="8" t="s">
        <v>18</v>
      </c>
      <c r="D47" s="9">
        <f>+VLOOKUP($B46,[2]_1TOsiptel!$A:$F,5,0)</f>
        <v>117</v>
      </c>
      <c r="E47" s="9">
        <f>+VLOOKUP($B46,[2]_1TOsiptel!$A:$F,3,0)</f>
        <v>22</v>
      </c>
      <c r="F47" s="9">
        <f>+VLOOKUP($B46,[2]_1TOsiptel!$A:$F,4,0)</f>
        <v>1690</v>
      </c>
      <c r="G47" s="9">
        <f>+VLOOKUP($B46,[2]_1TOsiptel!$A:$F,2,0)</f>
        <v>259</v>
      </c>
      <c r="H47" s="10">
        <f>SUM(D47:G47)</f>
        <v>2088</v>
      </c>
      <c r="I47" s="65"/>
      <c r="J47" s="66"/>
    </row>
    <row r="48" spans="2:10" x14ac:dyDescent="0.25">
      <c r="B48" s="44"/>
      <c r="C48" s="8" t="s">
        <v>19</v>
      </c>
      <c r="D48" s="11">
        <f>IFERROR((D46/D47),0)</f>
        <v>0.94017094017094016</v>
      </c>
      <c r="E48" s="11">
        <f t="shared" ref="E48:H48" si="9">IFERROR((E46/E47),0)</f>
        <v>0.95454545454545459</v>
      </c>
      <c r="F48" s="11">
        <f t="shared" si="9"/>
        <v>0.94615384615384612</v>
      </c>
      <c r="G48" s="11">
        <f t="shared" si="9"/>
        <v>0.9575289575289575</v>
      </c>
      <c r="H48" s="11">
        <f t="shared" si="9"/>
        <v>0.94731800766283525</v>
      </c>
      <c r="I48" s="65"/>
      <c r="J48" s="66"/>
    </row>
    <row r="49" spans="2:10" x14ac:dyDescent="0.25">
      <c r="B49" s="42" t="s">
        <v>65</v>
      </c>
      <c r="C49" s="8" t="s">
        <v>17</v>
      </c>
      <c r="D49" s="9">
        <f>+VLOOKUP($B49,[1]_2TOsiptel!$A:$E,5,0)</f>
        <v>106</v>
      </c>
      <c r="E49" s="9">
        <f>+VLOOKUP($B49,[1]_2TOsiptel!$A:$D,3,0)</f>
        <v>102</v>
      </c>
      <c r="F49" s="9">
        <f>+VLOOKUP($B49,[1]_2TOsiptel!$A:$D,4,0)</f>
        <v>1296</v>
      </c>
      <c r="G49" s="9">
        <f>+VLOOKUP($B49,[1]_2TOsiptel!$A:$D,2,0)</f>
        <v>168</v>
      </c>
      <c r="H49" s="10">
        <f>SUM(D49:G49)</f>
        <v>1672</v>
      </c>
      <c r="I49" s="65"/>
      <c r="J49" s="66"/>
    </row>
    <row r="50" spans="2:10" x14ac:dyDescent="0.25">
      <c r="B50" s="43"/>
      <c r="C50" s="8" t="s">
        <v>18</v>
      </c>
      <c r="D50" s="9">
        <f>+VLOOKUP($B49,[2]_1TOsiptel!$A:$F,5,0)</f>
        <v>110</v>
      </c>
      <c r="E50" s="9">
        <f>+VLOOKUP($B49,[2]_1TOsiptel!$A:$F,3,0)</f>
        <v>103</v>
      </c>
      <c r="F50" s="9">
        <f>+VLOOKUP($B49,[2]_1TOsiptel!$A:$F,4,0)</f>
        <v>1367</v>
      </c>
      <c r="G50" s="9">
        <f>+VLOOKUP($B49,[2]_1TOsiptel!$A:$F,2,0)</f>
        <v>169</v>
      </c>
      <c r="H50" s="10">
        <f>SUM(D50:G50)</f>
        <v>1749</v>
      </c>
      <c r="I50" s="65"/>
      <c r="J50" s="66"/>
    </row>
    <row r="51" spans="2:10" x14ac:dyDescent="0.25">
      <c r="B51" s="44"/>
      <c r="C51" s="8" t="s">
        <v>19</v>
      </c>
      <c r="D51" s="11">
        <f>IFERROR((D49/D50),0)</f>
        <v>0.96363636363636362</v>
      </c>
      <c r="E51" s="11">
        <f t="shared" ref="E51:H51" si="10">IFERROR((E49/E50),0)</f>
        <v>0.99029126213592233</v>
      </c>
      <c r="F51" s="11">
        <f t="shared" si="10"/>
        <v>0.94806144842721285</v>
      </c>
      <c r="G51" s="11">
        <f t="shared" si="10"/>
        <v>0.99408284023668636</v>
      </c>
      <c r="H51" s="11">
        <f t="shared" si="10"/>
        <v>0.95597484276729561</v>
      </c>
      <c r="I51" s="65"/>
      <c r="J51" s="66"/>
    </row>
    <row r="52" spans="2:10" x14ac:dyDescent="0.25">
      <c r="B52" s="42" t="s">
        <v>66</v>
      </c>
      <c r="C52" s="8" t="s">
        <v>17</v>
      </c>
      <c r="D52" s="9" t="s">
        <v>95</v>
      </c>
      <c r="E52" s="9" t="s">
        <v>95</v>
      </c>
      <c r="F52" s="9" t="s">
        <v>95</v>
      </c>
      <c r="G52" s="9" t="s">
        <v>95</v>
      </c>
      <c r="H52" s="10">
        <f>SUM(D52:G52)</f>
        <v>0</v>
      </c>
      <c r="I52" s="65"/>
      <c r="J52" s="66"/>
    </row>
    <row r="53" spans="2:10" x14ac:dyDescent="0.25">
      <c r="B53" s="43"/>
      <c r="C53" s="8" t="s">
        <v>18</v>
      </c>
      <c r="D53" s="9" t="s">
        <v>95</v>
      </c>
      <c r="E53" s="9" t="s">
        <v>95</v>
      </c>
      <c r="F53" s="9" t="s">
        <v>95</v>
      </c>
      <c r="G53" s="9" t="s">
        <v>95</v>
      </c>
      <c r="H53" s="10">
        <f>SUM(D53:G53)</f>
        <v>0</v>
      </c>
      <c r="I53" s="65"/>
      <c r="J53" s="66"/>
    </row>
    <row r="54" spans="2:10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  <c r="I54" s="65"/>
      <c r="J54" s="66"/>
    </row>
    <row r="55" spans="2:10" x14ac:dyDescent="0.25">
      <c r="B55" s="42" t="s">
        <v>67</v>
      </c>
      <c r="C55" s="8" t="s">
        <v>17</v>
      </c>
      <c r="D55" s="9">
        <f>+VLOOKUP($B55,[1]_2TOsiptel!$A:$E,5,0)</f>
        <v>263</v>
      </c>
      <c r="E55" s="9">
        <f>+VLOOKUP($B55,[1]_2TOsiptel!$A:$D,3,0)</f>
        <v>243</v>
      </c>
      <c r="F55" s="9">
        <f>+VLOOKUP($B55,[1]_2TOsiptel!$A:$D,4,0)</f>
        <v>2362</v>
      </c>
      <c r="G55" s="9">
        <f>+VLOOKUP($B55,[1]_2TOsiptel!$A:$D,2,0)</f>
        <v>365</v>
      </c>
      <c r="H55" s="10">
        <f>SUM(D55:G55)</f>
        <v>3233</v>
      </c>
      <c r="I55" s="65"/>
      <c r="J55" s="66"/>
    </row>
    <row r="56" spans="2:10" x14ac:dyDescent="0.25">
      <c r="B56" s="43"/>
      <c r="C56" s="8" t="s">
        <v>18</v>
      </c>
      <c r="D56" s="9">
        <f>+VLOOKUP($B55,[2]_1TOsiptel!$A:$F,5,0)</f>
        <v>299</v>
      </c>
      <c r="E56" s="9">
        <f>+VLOOKUP($B55,[2]_1TOsiptel!$A:$F,3,0)</f>
        <v>253</v>
      </c>
      <c r="F56" s="9">
        <f>+VLOOKUP($B55,[2]_1TOsiptel!$A:$F,4,0)</f>
        <v>2528</v>
      </c>
      <c r="G56" s="9">
        <f>+VLOOKUP($B55,[2]_1TOsiptel!$A:$F,2,0)</f>
        <v>379</v>
      </c>
      <c r="H56" s="10">
        <f>SUM(D56:G56)</f>
        <v>3459</v>
      </c>
      <c r="I56" s="65"/>
      <c r="J56" s="66"/>
    </row>
    <row r="57" spans="2:10" x14ac:dyDescent="0.25">
      <c r="B57" s="44"/>
      <c r="C57" s="8" t="s">
        <v>19</v>
      </c>
      <c r="D57" s="11">
        <f>IFERROR((D55/D56),0)</f>
        <v>0.87959866220735783</v>
      </c>
      <c r="E57" s="11">
        <f t="shared" ref="E57:H57" si="12">IFERROR((E55/E56),0)</f>
        <v>0.96047430830039526</v>
      </c>
      <c r="F57" s="11">
        <f t="shared" si="12"/>
        <v>0.93433544303797467</v>
      </c>
      <c r="G57" s="11">
        <f t="shared" si="12"/>
        <v>0.96306068601583117</v>
      </c>
      <c r="H57" s="11">
        <f t="shared" si="12"/>
        <v>0.93466319745591209</v>
      </c>
      <c r="I57" s="65"/>
      <c r="J57" s="66"/>
    </row>
    <row r="58" spans="2:10" x14ac:dyDescent="0.25">
      <c r="B58" s="42" t="s">
        <v>94</v>
      </c>
      <c r="C58" s="8" t="s">
        <v>17</v>
      </c>
      <c r="D58" s="9">
        <f>+VLOOKUP($B58,[1]_2TOsiptel!$A:$E,5,0)</f>
        <v>258</v>
      </c>
      <c r="E58" s="9">
        <f>+VLOOKUP($B58,[1]_2TOsiptel!$A:$D,3,0)</f>
        <v>241</v>
      </c>
      <c r="F58" s="9">
        <f>+VLOOKUP($B58,[1]_2TOsiptel!$A:$D,4,0)</f>
        <v>2201</v>
      </c>
      <c r="G58" s="9">
        <f>+VLOOKUP($B58,[1]_2TOsiptel!$A:$D,2,0)</f>
        <v>1349</v>
      </c>
      <c r="H58" s="10">
        <f>SUM(D58:G58)</f>
        <v>4049</v>
      </c>
      <c r="I58" s="65"/>
      <c r="J58" s="66"/>
    </row>
    <row r="59" spans="2:10" x14ac:dyDescent="0.25">
      <c r="B59" s="43"/>
      <c r="C59" s="8" t="s">
        <v>18</v>
      </c>
      <c r="D59" s="9">
        <f>+VLOOKUP($B58,[2]_1TOsiptel!$A:$F,5,0)</f>
        <v>366</v>
      </c>
      <c r="E59" s="9">
        <f>+VLOOKUP($B58,[2]_1TOsiptel!$A:$F,3,0)</f>
        <v>323</v>
      </c>
      <c r="F59" s="9">
        <f>+VLOOKUP($B58,[2]_1TOsiptel!$A:$F,4,0)</f>
        <v>2931</v>
      </c>
      <c r="G59" s="9">
        <f>+VLOOKUP($B58,[2]_1TOsiptel!$A:$F,2,0)</f>
        <v>1587</v>
      </c>
      <c r="H59" s="10">
        <f>SUM(D59:G59)</f>
        <v>5207</v>
      </c>
      <c r="I59" s="65"/>
      <c r="J59" s="66"/>
    </row>
    <row r="60" spans="2:10" x14ac:dyDescent="0.25">
      <c r="B60" s="44"/>
      <c r="C60" s="8" t="s">
        <v>19</v>
      </c>
      <c r="D60" s="11">
        <f>IFERROR((D58/D59),0)</f>
        <v>0.70491803278688525</v>
      </c>
      <c r="E60" s="11">
        <f t="shared" ref="E60:H60" si="13">IFERROR((E58/E59),0)</f>
        <v>0.74613003095975228</v>
      </c>
      <c r="F60" s="11">
        <f t="shared" si="13"/>
        <v>0.75093824633230977</v>
      </c>
      <c r="G60" s="11">
        <f t="shared" si="13"/>
        <v>0.85003150598613741</v>
      </c>
      <c r="H60" s="11">
        <f t="shared" si="13"/>
        <v>0.77760706740925678</v>
      </c>
      <c r="I60" s="65"/>
      <c r="J60" s="66"/>
    </row>
    <row r="61" spans="2:10" x14ac:dyDescent="0.25">
      <c r="B61" s="42" t="s">
        <v>91</v>
      </c>
      <c r="C61" s="8" t="s">
        <v>17</v>
      </c>
      <c r="D61" s="9">
        <f>+VLOOKUP($B61,[1]_2TOsiptel!$A:$E,5,0)</f>
        <v>1111</v>
      </c>
      <c r="E61" s="9">
        <f>+VLOOKUP($B61,[1]_2TOsiptel!$A:$D,3,0)</f>
        <v>697</v>
      </c>
      <c r="F61" s="9">
        <f>+VLOOKUP($B61,[1]_2TOsiptel!$A:$D,4,0)</f>
        <v>6281</v>
      </c>
      <c r="G61" s="9">
        <f>+VLOOKUP($B61,[1]_2TOsiptel!$A:$D,2,0)</f>
        <v>3003</v>
      </c>
      <c r="H61" s="10">
        <f>SUM(D61:G61)</f>
        <v>11092</v>
      </c>
      <c r="I61" s="65"/>
      <c r="J61" s="66"/>
    </row>
    <row r="62" spans="2:10" x14ac:dyDescent="0.25">
      <c r="B62" s="43"/>
      <c r="C62" s="8" t="s">
        <v>18</v>
      </c>
      <c r="D62" s="9">
        <f>+VLOOKUP($B61,[2]_1TOsiptel!$A:$F,5,0)</f>
        <v>1230</v>
      </c>
      <c r="E62" s="9">
        <f>+VLOOKUP($B61,[2]_1TOsiptel!$A:$F,3,0)</f>
        <v>726</v>
      </c>
      <c r="F62" s="9">
        <f>+VLOOKUP($B61,[2]_1TOsiptel!$A:$F,4,0)</f>
        <v>6730</v>
      </c>
      <c r="G62" s="9">
        <f>+VLOOKUP($B61,[2]_1TOsiptel!$A:$F,2,0)</f>
        <v>3186</v>
      </c>
      <c r="H62" s="10">
        <f>SUM(D62:G62)</f>
        <v>11872</v>
      </c>
      <c r="I62" s="65"/>
      <c r="J62" s="66"/>
    </row>
    <row r="63" spans="2:10" x14ac:dyDescent="0.25">
      <c r="B63" s="44"/>
      <c r="C63" s="8" t="s">
        <v>19</v>
      </c>
      <c r="D63" s="11">
        <f>IFERROR((D61/D62),0)</f>
        <v>0.90325203252032515</v>
      </c>
      <c r="E63" s="11">
        <f t="shared" ref="E63:H63" si="14">IFERROR((E61/E62),0)</f>
        <v>0.96005509641873277</v>
      </c>
      <c r="F63" s="11">
        <f t="shared" si="14"/>
        <v>0.93328380386329868</v>
      </c>
      <c r="G63" s="11">
        <f t="shared" si="14"/>
        <v>0.94256120527306964</v>
      </c>
      <c r="H63" s="11">
        <f t="shared" si="14"/>
        <v>0.93429919137466311</v>
      </c>
      <c r="I63" s="65"/>
      <c r="J63" s="66"/>
    </row>
    <row r="64" spans="2:10" x14ac:dyDescent="0.25">
      <c r="B64" s="42" t="s">
        <v>68</v>
      </c>
      <c r="C64" s="8" t="s">
        <v>17</v>
      </c>
      <c r="D64" s="9">
        <f>+VLOOKUP($B64,[1]_2TOsiptel!$A:$E,5,0)</f>
        <v>94</v>
      </c>
      <c r="E64" s="9">
        <f>+VLOOKUP($B64,[1]_2TOsiptel!$A:$D,3,0)</f>
        <v>55</v>
      </c>
      <c r="F64" s="9">
        <f>+VLOOKUP($B64,[1]_2TOsiptel!$A:$D,4,0)</f>
        <v>1392</v>
      </c>
      <c r="G64" s="9">
        <f>+VLOOKUP($B64,[1]_2TOsiptel!$A:$D,2,0)</f>
        <v>273</v>
      </c>
      <c r="H64" s="10">
        <f>SUM(D64:G64)</f>
        <v>1814</v>
      </c>
      <c r="I64" s="65"/>
      <c r="J64" s="66"/>
    </row>
    <row r="65" spans="2:10" x14ac:dyDescent="0.25">
      <c r="B65" s="43"/>
      <c r="C65" s="8" t="s">
        <v>18</v>
      </c>
      <c r="D65" s="9">
        <f>+VLOOKUP($B64,[2]_1TOsiptel!$A:$F,5,0)</f>
        <v>104</v>
      </c>
      <c r="E65" s="9">
        <f>+VLOOKUP($B64,[2]_1TOsiptel!$A:$F,3,0)</f>
        <v>67</v>
      </c>
      <c r="F65" s="9">
        <f>+VLOOKUP($B64,[2]_1TOsiptel!$A:$F,4,0)</f>
        <v>1616</v>
      </c>
      <c r="G65" s="9">
        <f>+VLOOKUP($B64,[2]_1TOsiptel!$A:$F,2,0)</f>
        <v>289</v>
      </c>
      <c r="H65" s="10">
        <f>SUM(D65:G65)</f>
        <v>2076</v>
      </c>
      <c r="I65" s="65"/>
      <c r="J65" s="66"/>
    </row>
    <row r="66" spans="2:10" x14ac:dyDescent="0.25">
      <c r="B66" s="44"/>
      <c r="C66" s="8" t="s">
        <v>19</v>
      </c>
      <c r="D66" s="11">
        <f>IFERROR((D64/D65),0)</f>
        <v>0.90384615384615385</v>
      </c>
      <c r="E66" s="11">
        <f t="shared" ref="E66:H66" si="15">IFERROR((E64/E65),0)</f>
        <v>0.82089552238805974</v>
      </c>
      <c r="F66" s="11">
        <f t="shared" si="15"/>
        <v>0.86138613861386137</v>
      </c>
      <c r="G66" s="11">
        <f t="shared" si="15"/>
        <v>0.94463667820069208</v>
      </c>
      <c r="H66" s="11">
        <f t="shared" si="15"/>
        <v>0.87379576107899803</v>
      </c>
      <c r="I66" s="65"/>
      <c r="J66" s="66"/>
    </row>
    <row r="67" spans="2:10" x14ac:dyDescent="0.25">
      <c r="B67" s="42" t="s">
        <v>88</v>
      </c>
      <c r="C67" s="8" t="s">
        <v>17</v>
      </c>
      <c r="D67" s="9">
        <f>+VLOOKUP($B67,[1]_2TOsiptel!$A:$E,5,0)</f>
        <v>1353</v>
      </c>
      <c r="E67" s="9">
        <f>+VLOOKUP($B67,[1]_2TOsiptel!$A:$D,3,0)</f>
        <v>708</v>
      </c>
      <c r="F67" s="9">
        <f>+VLOOKUP($B67,[1]_2TOsiptel!$A:$D,4,0)</f>
        <v>5976</v>
      </c>
      <c r="G67" s="9">
        <f>+VLOOKUP($B67,[1]_2TOsiptel!$A:$D,2,0)</f>
        <v>2511</v>
      </c>
      <c r="H67" s="10">
        <f>SUM(D67:G67)</f>
        <v>10548</v>
      </c>
      <c r="I67" s="65"/>
      <c r="J67" s="66"/>
    </row>
    <row r="68" spans="2:10" x14ac:dyDescent="0.25">
      <c r="B68" s="43"/>
      <c r="C68" s="8" t="s">
        <v>18</v>
      </c>
      <c r="D68" s="9">
        <f>+VLOOKUP($B67,[2]_1TOsiptel!$A:$F,5,0)</f>
        <v>1502</v>
      </c>
      <c r="E68" s="9">
        <f>+VLOOKUP($B67,[2]_1TOsiptel!$A:$F,3,0)</f>
        <v>751</v>
      </c>
      <c r="F68" s="9">
        <f>+VLOOKUP($B67,[2]_1TOsiptel!$A:$F,4,0)</f>
        <v>6400</v>
      </c>
      <c r="G68" s="9">
        <f>+VLOOKUP($B67,[2]_1TOsiptel!$A:$F,2,0)</f>
        <v>2607</v>
      </c>
      <c r="H68" s="10">
        <f>SUM(D68:G68)</f>
        <v>11260</v>
      </c>
      <c r="I68" s="65"/>
      <c r="J68" s="66"/>
    </row>
    <row r="69" spans="2:10" x14ac:dyDescent="0.25">
      <c r="B69" s="44"/>
      <c r="C69" s="8" t="s">
        <v>19</v>
      </c>
      <c r="D69" s="11">
        <f>IFERROR((D67/D68),0)</f>
        <v>0.9007989347536618</v>
      </c>
      <c r="E69" s="11">
        <f t="shared" ref="E69:H69" si="16">IFERROR((E67/E68),0)</f>
        <v>0.94274300932090549</v>
      </c>
      <c r="F69" s="11">
        <f t="shared" si="16"/>
        <v>0.93374999999999997</v>
      </c>
      <c r="G69" s="11">
        <f t="shared" si="16"/>
        <v>0.96317606444188719</v>
      </c>
      <c r="H69" s="11">
        <f t="shared" si="16"/>
        <v>0.93676731793960921</v>
      </c>
      <c r="I69" s="65"/>
      <c r="J69" s="66"/>
    </row>
    <row r="70" spans="2:10" x14ac:dyDescent="0.25">
      <c r="B70" s="42" t="s">
        <v>89</v>
      </c>
      <c r="C70" s="8" t="s">
        <v>17</v>
      </c>
      <c r="D70" s="9">
        <f>+VLOOKUP($B70,[1]_2TOsiptel!$A:$E,5,0)</f>
        <v>1893</v>
      </c>
      <c r="E70" s="9">
        <f>+VLOOKUP($B70,[1]_2TOsiptel!$A:$D,3,0)</f>
        <v>2201</v>
      </c>
      <c r="F70" s="9">
        <f>+VLOOKUP($B70,[1]_2TOsiptel!$A:$D,4,0)</f>
        <v>12108</v>
      </c>
      <c r="G70" s="9">
        <f>+VLOOKUP($B70,[1]_2TOsiptel!$A:$D,2,0)</f>
        <v>3389</v>
      </c>
      <c r="H70" s="10">
        <f>SUM(D70:G70)</f>
        <v>19591</v>
      </c>
      <c r="I70" s="65"/>
      <c r="J70" s="66"/>
    </row>
    <row r="71" spans="2:10" x14ac:dyDescent="0.25">
      <c r="B71" s="43"/>
      <c r="C71" s="8" t="s">
        <v>18</v>
      </c>
      <c r="D71" s="9">
        <f>+VLOOKUP($B70,[2]_1TOsiptel!$A:$F,5,0)</f>
        <v>2380</v>
      </c>
      <c r="E71" s="9">
        <f>+VLOOKUP($B70,[2]_1TOsiptel!$A:$F,3,0)</f>
        <v>2508</v>
      </c>
      <c r="F71" s="9">
        <f>+VLOOKUP($B70,[2]_1TOsiptel!$A:$F,4,0)</f>
        <v>13904</v>
      </c>
      <c r="G71" s="9">
        <f>+VLOOKUP($B70,[2]_1TOsiptel!$A:$F,2,0)</f>
        <v>3624</v>
      </c>
      <c r="H71" s="10">
        <f>SUM(D71:G71)</f>
        <v>22416</v>
      </c>
      <c r="I71" s="65"/>
      <c r="J71" s="66"/>
    </row>
    <row r="72" spans="2:10" x14ac:dyDescent="0.25">
      <c r="B72" s="44"/>
      <c r="C72" s="8" t="s">
        <v>19</v>
      </c>
      <c r="D72" s="11">
        <f>IFERROR((D70/D71),0)</f>
        <v>0.79537815126050415</v>
      </c>
      <c r="E72" s="11">
        <f t="shared" ref="E72:H72" si="17">IFERROR((E70/E71),0)</f>
        <v>0.87759170653907492</v>
      </c>
      <c r="F72" s="11">
        <f t="shared" si="17"/>
        <v>0.87082853855005748</v>
      </c>
      <c r="G72" s="11">
        <f t="shared" si="17"/>
        <v>0.9351545253863135</v>
      </c>
      <c r="H72" s="11">
        <f t="shared" si="17"/>
        <v>0.8739739471805853</v>
      </c>
      <c r="I72" s="65"/>
      <c r="J72" s="66"/>
    </row>
    <row r="73" spans="2:10" x14ac:dyDescent="0.25">
      <c r="B73" s="42" t="s">
        <v>93</v>
      </c>
      <c r="C73" s="8" t="s">
        <v>17</v>
      </c>
      <c r="D73" s="9">
        <f>+VLOOKUP($B73,[1]_2TOsiptel!$A:$E,5,0)</f>
        <v>414</v>
      </c>
      <c r="E73" s="9">
        <f>+VLOOKUP($B73,[1]_2TOsiptel!$A:$D,3,0)</f>
        <v>411</v>
      </c>
      <c r="F73" s="9">
        <f>+VLOOKUP($B73,[1]_2TOsiptel!$A:$D,4,0)</f>
        <v>4965</v>
      </c>
      <c r="G73" s="9">
        <f>+VLOOKUP($B73,[1]_2TOsiptel!$A:$D,2,0)</f>
        <v>1485</v>
      </c>
      <c r="H73" s="10">
        <f>SUM(D73:G73)</f>
        <v>7275</v>
      </c>
      <c r="I73" s="65"/>
      <c r="J73" s="66"/>
    </row>
    <row r="74" spans="2:10" x14ac:dyDescent="0.25">
      <c r="B74" s="43"/>
      <c r="C74" s="8" t="s">
        <v>18</v>
      </c>
      <c r="D74" s="9">
        <f>+VLOOKUP($B73,[2]_1TOsiptel!$A:$F,5,0)</f>
        <v>493</v>
      </c>
      <c r="E74" s="9">
        <f>+VLOOKUP($B73,[2]_1TOsiptel!$A:$F,3,0)</f>
        <v>460</v>
      </c>
      <c r="F74" s="9">
        <f>+VLOOKUP($B73,[2]_1TOsiptel!$A:$F,4,0)</f>
        <v>5545</v>
      </c>
      <c r="G74" s="9">
        <f>+VLOOKUP($B73,[2]_1TOsiptel!$A:$F,2,0)</f>
        <v>1596</v>
      </c>
      <c r="H74" s="10">
        <f>SUM(D74:G74)</f>
        <v>8094</v>
      </c>
      <c r="I74" s="65"/>
      <c r="J74" s="66"/>
    </row>
    <row r="75" spans="2:10" x14ac:dyDescent="0.25">
      <c r="B75" s="44"/>
      <c r="C75" s="8" t="s">
        <v>19</v>
      </c>
      <c r="D75" s="11">
        <f>IFERROR((D73/D74),0)</f>
        <v>0.83975659229208921</v>
      </c>
      <c r="E75" s="11">
        <f t="shared" ref="E75:H75" si="18">IFERROR((E73/E74),0)</f>
        <v>0.89347826086956517</v>
      </c>
      <c r="F75" s="11">
        <f t="shared" si="18"/>
        <v>0.89540126239855722</v>
      </c>
      <c r="G75" s="11">
        <f t="shared" si="18"/>
        <v>0.93045112781954886</v>
      </c>
      <c r="H75" s="11">
        <f t="shared" si="18"/>
        <v>0.89881393624907335</v>
      </c>
      <c r="I75" s="65"/>
      <c r="J75" s="66"/>
    </row>
    <row r="76" spans="2:10" x14ac:dyDescent="0.25">
      <c r="B76" s="42" t="s">
        <v>92</v>
      </c>
      <c r="C76" s="8" t="s">
        <v>17</v>
      </c>
      <c r="D76" s="9" t="s">
        <v>95</v>
      </c>
      <c r="E76" s="9" t="s">
        <v>95</v>
      </c>
      <c r="F76" s="9" t="s">
        <v>95</v>
      </c>
      <c r="G76" s="9" t="s">
        <v>95</v>
      </c>
      <c r="H76" s="10">
        <f>SUM(D76:G76)</f>
        <v>0</v>
      </c>
      <c r="I76" s="65"/>
      <c r="J76" s="66"/>
    </row>
    <row r="77" spans="2:10" x14ac:dyDescent="0.25">
      <c r="B77" s="43"/>
      <c r="C77" s="8" t="s">
        <v>18</v>
      </c>
      <c r="D77" s="9" t="s">
        <v>95</v>
      </c>
      <c r="E77" s="9" t="s">
        <v>95</v>
      </c>
      <c r="F77" s="9" t="s">
        <v>95</v>
      </c>
      <c r="G77" s="9" t="s">
        <v>95</v>
      </c>
      <c r="H77" s="10">
        <f>SUM(D77:G77)</f>
        <v>0</v>
      </c>
      <c r="I77" s="65"/>
      <c r="J77" s="66"/>
    </row>
    <row r="78" spans="2:10" x14ac:dyDescent="0.25">
      <c r="B78" s="44"/>
      <c r="C78" s="8" t="s">
        <v>19</v>
      </c>
      <c r="D78" s="11">
        <f>IFERROR((D76/D77),0)</f>
        <v>0</v>
      </c>
      <c r="E78" s="11">
        <f t="shared" ref="E78:H78" si="19">IFERROR((E76/E77),0)</f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  <c r="I78" s="65"/>
      <c r="J78" s="66"/>
    </row>
    <row r="79" spans="2:10" x14ac:dyDescent="0.25">
      <c r="B79" s="59" t="s">
        <v>69</v>
      </c>
      <c r="C79" s="8" t="s">
        <v>17</v>
      </c>
      <c r="D79" s="9">
        <f>IFERROR(VLOOKUP($B79,[1]_2TOsiptel!$A:$E,5,0),0)</f>
        <v>0</v>
      </c>
      <c r="E79" s="9">
        <f>IFERROR(VLOOKUP($B79,[1]_2TOsiptel!$A:$D,3,0),0)</f>
        <v>0</v>
      </c>
      <c r="F79" s="9">
        <f>IFERROR(VLOOKUP($B79,[1]_2TOsiptel!$A:$D,4,0),0)</f>
        <v>0</v>
      </c>
      <c r="G79" s="9">
        <f>IFERROR(VLOOKUP($B79,[1]_2TOsiptel!$A:$D,2,0),0)</f>
        <v>0</v>
      </c>
      <c r="H79" s="10">
        <f>SUM(D79:G79)</f>
        <v>0</v>
      </c>
      <c r="I79" s="65"/>
      <c r="J79" s="66"/>
    </row>
    <row r="80" spans="2:10" x14ac:dyDescent="0.25">
      <c r="B80" s="43"/>
      <c r="C80" s="8" t="s">
        <v>18</v>
      </c>
      <c r="D80" s="9">
        <f>IFERROR(VLOOKUP($B79,[2]_1TOsiptel!$A:$F,5,0),0)</f>
        <v>0</v>
      </c>
      <c r="E80" s="9">
        <f>IFERROR(VLOOKUP($B79,[2]_1TOsiptel!$A:$F,3,0),0)</f>
        <v>0</v>
      </c>
      <c r="F80" s="9">
        <f>IFERROR(VLOOKUP($B79,[2]_1TOsiptel!$A:$F,4,0),0)</f>
        <v>0</v>
      </c>
      <c r="G80" s="9">
        <f>IFERROR(VLOOKUP($B79,[2]_1TOsiptel!$A:$F,2,0),0)</f>
        <v>0</v>
      </c>
      <c r="H80" s="10">
        <f>SUM(D80:G80)</f>
        <v>0</v>
      </c>
      <c r="I80" s="65"/>
      <c r="J80" s="66"/>
    </row>
    <row r="81" spans="2:10" x14ac:dyDescent="0.25">
      <c r="B81" s="44"/>
      <c r="C81" s="8" t="s">
        <v>19</v>
      </c>
      <c r="D81" s="11">
        <f>IFERROR((D79/D80),0)</f>
        <v>0</v>
      </c>
      <c r="E81" s="11">
        <f t="shared" ref="E81:H81" si="20">IFERROR((E79/E80),0)</f>
        <v>0</v>
      </c>
      <c r="F81" s="11">
        <f t="shared" si="20"/>
        <v>0</v>
      </c>
      <c r="G81" s="11">
        <f t="shared" si="20"/>
        <v>0</v>
      </c>
      <c r="H81" s="11">
        <f t="shared" si="20"/>
        <v>0</v>
      </c>
      <c r="I81" s="65"/>
      <c r="J81" s="66"/>
    </row>
    <row r="82" spans="2:10" x14ac:dyDescent="0.25">
      <c r="B82" s="42" t="s">
        <v>70</v>
      </c>
      <c r="C82" s="8" t="s">
        <v>17</v>
      </c>
      <c r="D82" s="9">
        <f>+VLOOKUP($B82,[1]_2TOsiptel!$A:$E,5,0)</f>
        <v>544</v>
      </c>
      <c r="E82" s="9">
        <f>+VLOOKUP($B82,[1]_2TOsiptel!$A:$D,3,0)</f>
        <v>347</v>
      </c>
      <c r="F82" s="9">
        <f>+VLOOKUP($B82,[1]_2TOsiptel!$A:$D,4,0)</f>
        <v>3997</v>
      </c>
      <c r="G82" s="9">
        <f>+VLOOKUP($B82,[1]_2TOsiptel!$A:$D,2,0)</f>
        <v>2021</v>
      </c>
      <c r="H82" s="10">
        <f>SUM(D82:G82)</f>
        <v>6909</v>
      </c>
      <c r="I82" s="65"/>
      <c r="J82" s="66"/>
    </row>
    <row r="83" spans="2:10" x14ac:dyDescent="0.25">
      <c r="B83" s="43"/>
      <c r="C83" s="8" t="s">
        <v>18</v>
      </c>
      <c r="D83" s="9">
        <f>+VLOOKUP($B82,[2]_1TOsiptel!$A:$F,5,0)</f>
        <v>626</v>
      </c>
      <c r="E83" s="9">
        <f>+VLOOKUP($B82,[2]_1TOsiptel!$A:$F,3,0)</f>
        <v>396</v>
      </c>
      <c r="F83" s="9">
        <f>+VLOOKUP($B82,[2]_1TOsiptel!$A:$F,4,0)</f>
        <v>4498</v>
      </c>
      <c r="G83" s="9">
        <f>+VLOOKUP($B82,[2]_1TOsiptel!$A:$F,2,0)</f>
        <v>2132</v>
      </c>
      <c r="H83" s="10">
        <f>SUM(D83:G83)</f>
        <v>7652</v>
      </c>
      <c r="I83" s="65"/>
      <c r="J83" s="66"/>
    </row>
    <row r="84" spans="2:10" x14ac:dyDescent="0.25">
      <c r="B84" s="44"/>
      <c r="C84" s="8" t="s">
        <v>19</v>
      </c>
      <c r="D84" s="11">
        <f>IFERROR((D82/D83),0)</f>
        <v>0.86900958466453671</v>
      </c>
      <c r="E84" s="11">
        <f t="shared" ref="E84:H84" si="21">IFERROR((E82/E83),0)</f>
        <v>0.8762626262626263</v>
      </c>
      <c r="F84" s="11">
        <f t="shared" si="21"/>
        <v>0.88861716318363715</v>
      </c>
      <c r="G84" s="11">
        <f t="shared" si="21"/>
        <v>0.94793621013133211</v>
      </c>
      <c r="H84" s="11">
        <f t="shared" si="21"/>
        <v>0.90290120230005222</v>
      </c>
      <c r="I84" s="65"/>
      <c r="J84" s="66"/>
    </row>
    <row r="85" spans="2:10" x14ac:dyDescent="0.25">
      <c r="B85" s="42" t="s">
        <v>71</v>
      </c>
      <c r="C85" s="8" t="s">
        <v>17</v>
      </c>
      <c r="D85" s="9">
        <f>+VLOOKUP($B85,[1]_2TOsiptel!$A:$E,5,0)</f>
        <v>384</v>
      </c>
      <c r="E85" s="9">
        <f>+VLOOKUP($B85,[1]_2TOsiptel!$A:$D,3,0)</f>
        <v>227</v>
      </c>
      <c r="F85" s="9">
        <f>+VLOOKUP($B85,[1]_2TOsiptel!$A:$D,4,0)</f>
        <v>3013</v>
      </c>
      <c r="G85" s="9">
        <f>+VLOOKUP($B85,[1]_2TOsiptel!$A:$D,2,0)</f>
        <v>565</v>
      </c>
      <c r="H85" s="10">
        <f>SUM(D85:G85)</f>
        <v>4189</v>
      </c>
      <c r="I85" s="65"/>
      <c r="J85" s="66"/>
    </row>
    <row r="86" spans="2:10" x14ac:dyDescent="0.25">
      <c r="B86" s="43"/>
      <c r="C86" s="8" t="s">
        <v>18</v>
      </c>
      <c r="D86" s="9">
        <f>+VLOOKUP($B85,[2]_1TOsiptel!$A:$F,5,0)</f>
        <v>519</v>
      </c>
      <c r="E86" s="9">
        <f>+VLOOKUP($B85,[2]_1TOsiptel!$A:$F,3,0)</f>
        <v>290</v>
      </c>
      <c r="F86" s="9">
        <f>+VLOOKUP($B85,[2]_1TOsiptel!$A:$F,4,0)</f>
        <v>3804</v>
      </c>
      <c r="G86" s="9">
        <f>+VLOOKUP($B85,[2]_1TOsiptel!$A:$F,2,0)</f>
        <v>622</v>
      </c>
      <c r="H86" s="10">
        <f>SUM(D86:G86)</f>
        <v>5235</v>
      </c>
      <c r="I86" s="65"/>
      <c r="J86" s="66"/>
    </row>
    <row r="87" spans="2:10" x14ac:dyDescent="0.25">
      <c r="B87" s="44"/>
      <c r="C87" s="8" t="s">
        <v>19</v>
      </c>
      <c r="D87" s="11">
        <f>IFERROR((D85/D86),0)</f>
        <v>0.73988439306358378</v>
      </c>
      <c r="E87" s="11">
        <f t="shared" ref="E87:H87" si="22">IFERROR((E85/E86),0)</f>
        <v>0.78275862068965518</v>
      </c>
      <c r="F87" s="11">
        <f t="shared" si="22"/>
        <v>0.79206098843322814</v>
      </c>
      <c r="G87" s="11">
        <f t="shared" si="22"/>
        <v>0.90836012861736337</v>
      </c>
      <c r="H87" s="11">
        <f t="shared" si="22"/>
        <v>0.80019102196752623</v>
      </c>
      <c r="I87" s="65"/>
      <c r="J87" s="66"/>
    </row>
    <row r="88" spans="2:10" x14ac:dyDescent="0.25">
      <c r="B88" s="42" t="s">
        <v>72</v>
      </c>
      <c r="C88" s="8" t="s">
        <v>17</v>
      </c>
      <c r="D88" s="9">
        <f>+VLOOKUP($B88,[1]_2TOsiptel!$A:$E,5,0)</f>
        <v>268</v>
      </c>
      <c r="E88" s="9">
        <f>+VLOOKUP($B88,[1]_2TOsiptel!$A:$D,3,0)</f>
        <v>276</v>
      </c>
      <c r="F88" s="9">
        <f>+VLOOKUP($B88,[1]_2TOsiptel!$A:$D,4,0)</f>
        <v>2252</v>
      </c>
      <c r="G88" s="9">
        <f>+VLOOKUP($B88,[1]_2TOsiptel!$A:$D,2,0)</f>
        <v>532</v>
      </c>
      <c r="H88" s="10">
        <f>SUM(D88:G88)</f>
        <v>3328</v>
      </c>
      <c r="I88" s="65"/>
      <c r="J88" s="66"/>
    </row>
    <row r="89" spans="2:10" x14ac:dyDescent="0.25">
      <c r="B89" s="43"/>
      <c r="C89" s="8" t="s">
        <v>18</v>
      </c>
      <c r="D89" s="9">
        <f>+VLOOKUP($B88,[2]_1TOsiptel!$A:$F,5,0)</f>
        <v>355</v>
      </c>
      <c r="E89" s="9">
        <f>+VLOOKUP($B88,[2]_1TOsiptel!$A:$F,3,0)</f>
        <v>358</v>
      </c>
      <c r="F89" s="9">
        <f>+VLOOKUP($B88,[2]_1TOsiptel!$A:$F,4,0)</f>
        <v>2890</v>
      </c>
      <c r="G89" s="9">
        <f>+VLOOKUP($B88,[2]_1TOsiptel!$A:$F,2,0)</f>
        <v>652</v>
      </c>
      <c r="H89" s="10">
        <f>SUM(D89:G89)</f>
        <v>4255</v>
      </c>
      <c r="I89" s="65"/>
      <c r="J89" s="66"/>
    </row>
    <row r="90" spans="2:10" x14ac:dyDescent="0.25">
      <c r="B90" s="44"/>
      <c r="C90" s="8" t="s">
        <v>19</v>
      </c>
      <c r="D90" s="11">
        <f>IFERROR((D88/D89),0)</f>
        <v>0.75492957746478873</v>
      </c>
      <c r="E90" s="11">
        <f t="shared" ref="E90:H90" si="23">IFERROR((E88/E89),0)</f>
        <v>0.77094972067039103</v>
      </c>
      <c r="F90" s="11">
        <f t="shared" si="23"/>
        <v>0.77923875432525946</v>
      </c>
      <c r="G90" s="11">
        <f t="shared" si="23"/>
        <v>0.81595092024539873</v>
      </c>
      <c r="H90" s="11">
        <f t="shared" si="23"/>
        <v>0.78213866039952995</v>
      </c>
      <c r="I90" s="65"/>
      <c r="J90" s="66"/>
    </row>
    <row r="91" spans="2:10" x14ac:dyDescent="0.25">
      <c r="B91" s="42" t="s">
        <v>73</v>
      </c>
      <c r="C91" s="8" t="s">
        <v>17</v>
      </c>
      <c r="D91" s="9">
        <f>+VLOOKUP($B91,[1]_2TOsiptel!$A:$E,5,0)</f>
        <v>670</v>
      </c>
      <c r="E91" s="9">
        <f>+VLOOKUP($B91,[1]_2TOsiptel!$A:$D,3,0)</f>
        <v>494</v>
      </c>
      <c r="F91" s="9">
        <f>+VLOOKUP($B91,[1]_2TOsiptel!$A:$D,4,0)</f>
        <v>4084</v>
      </c>
      <c r="G91" s="9">
        <f>+VLOOKUP($B91,[1]_2TOsiptel!$A:$D,2,0)</f>
        <v>1229</v>
      </c>
      <c r="H91" s="10">
        <f>SUM(D91:G91)</f>
        <v>6477</v>
      </c>
      <c r="I91" s="65"/>
      <c r="J91" s="66"/>
    </row>
    <row r="92" spans="2:10" x14ac:dyDescent="0.25">
      <c r="B92" s="43"/>
      <c r="C92" s="8" t="s">
        <v>18</v>
      </c>
      <c r="D92" s="9">
        <f>+VLOOKUP($B91,[2]_1TOsiptel!$A:$F,5,0)</f>
        <v>868</v>
      </c>
      <c r="E92" s="9">
        <f>+VLOOKUP($B91,[2]_1TOsiptel!$A:$F,3,0)</f>
        <v>577</v>
      </c>
      <c r="F92" s="9">
        <f>+VLOOKUP($B91,[2]_1TOsiptel!$A:$F,4,0)</f>
        <v>4780</v>
      </c>
      <c r="G92" s="9">
        <f>+VLOOKUP($B91,[2]_1TOsiptel!$A:$F,2,0)</f>
        <v>1341</v>
      </c>
      <c r="H92" s="10">
        <f>SUM(D92:G92)</f>
        <v>7566</v>
      </c>
      <c r="I92" s="65"/>
      <c r="J92" s="66"/>
    </row>
    <row r="93" spans="2:10" x14ac:dyDescent="0.25">
      <c r="B93" s="44"/>
      <c r="C93" s="8" t="s">
        <v>19</v>
      </c>
      <c r="D93" s="11">
        <f>IFERROR((D91/D92),0)</f>
        <v>0.77188940092165903</v>
      </c>
      <c r="E93" s="11">
        <f t="shared" ref="E93:H93" si="24">IFERROR((E91/E92),0)</f>
        <v>0.85615251299826689</v>
      </c>
      <c r="F93" s="11">
        <f t="shared" si="24"/>
        <v>0.85439330543933056</v>
      </c>
      <c r="G93" s="11">
        <f t="shared" si="24"/>
        <v>0.91648023862788963</v>
      </c>
      <c r="H93" s="11">
        <f t="shared" si="24"/>
        <v>0.85606661379857252</v>
      </c>
      <c r="I93" s="65"/>
      <c r="J93" s="66"/>
    </row>
    <row r="94" spans="2:10" x14ac:dyDescent="0.25">
      <c r="B94" s="42" t="s">
        <v>74</v>
      </c>
      <c r="C94" s="8" t="s">
        <v>17</v>
      </c>
      <c r="D94" s="9">
        <f>+VLOOKUP($B94,[1]_2TOsiptel!$A:$E,5,0)</f>
        <v>490</v>
      </c>
      <c r="E94" s="9">
        <f>+VLOOKUP($B94,[1]_2TOsiptel!$A:$D,3,0)</f>
        <v>660</v>
      </c>
      <c r="F94" s="9">
        <f>+VLOOKUP($B94,[1]_2TOsiptel!$A:$D,4,0)</f>
        <v>2457</v>
      </c>
      <c r="G94" s="9">
        <f>+VLOOKUP($B94,[1]_2TOsiptel!$A:$D,2,0)</f>
        <v>692</v>
      </c>
      <c r="H94" s="10">
        <f>SUM(D94:G94)</f>
        <v>4299</v>
      </c>
      <c r="I94" s="65"/>
      <c r="J94" s="66"/>
    </row>
    <row r="95" spans="2:10" x14ac:dyDescent="0.25">
      <c r="B95" s="43"/>
      <c r="C95" s="8" t="s">
        <v>18</v>
      </c>
      <c r="D95" s="9">
        <f>+VLOOKUP($B94,[2]_1TOsiptel!$A:$F,5,0)</f>
        <v>671</v>
      </c>
      <c r="E95" s="9">
        <f>+VLOOKUP($B94,[2]_1TOsiptel!$A:$F,3,0)</f>
        <v>821</v>
      </c>
      <c r="F95" s="9">
        <f>+VLOOKUP($B94,[2]_1TOsiptel!$A:$F,4,0)</f>
        <v>2965</v>
      </c>
      <c r="G95" s="9">
        <f>+VLOOKUP($B94,[2]_1TOsiptel!$A:$F,2,0)</f>
        <v>803</v>
      </c>
      <c r="H95" s="10">
        <f>SUM(D95:G95)</f>
        <v>5260</v>
      </c>
      <c r="I95" s="65"/>
      <c r="J95" s="66"/>
    </row>
    <row r="96" spans="2:10" x14ac:dyDescent="0.25">
      <c r="B96" s="44"/>
      <c r="C96" s="8" t="s">
        <v>19</v>
      </c>
      <c r="D96" s="11">
        <f>IFERROR((D94/D95),0)</f>
        <v>0.73025335320417284</v>
      </c>
      <c r="E96" s="11">
        <f t="shared" ref="E96:H96" si="25">IFERROR((E94/E95),0)</f>
        <v>0.80389768574908649</v>
      </c>
      <c r="F96" s="11">
        <f t="shared" si="25"/>
        <v>0.82866779089376053</v>
      </c>
      <c r="G96" s="11">
        <f t="shared" si="25"/>
        <v>0.86176836861768369</v>
      </c>
      <c r="H96" s="11">
        <f t="shared" si="25"/>
        <v>0.81730038022813689</v>
      </c>
      <c r="I96" s="65"/>
      <c r="J96" s="66"/>
    </row>
    <row r="97" spans="2:10" x14ac:dyDescent="0.25">
      <c r="B97" s="42" t="s">
        <v>75</v>
      </c>
      <c r="C97" s="8" t="s">
        <v>17</v>
      </c>
      <c r="D97" s="9">
        <f>IFERROR(VLOOKUP($B97,[1]_2TOsiptel!$A:$E,5,0),0)</f>
        <v>702</v>
      </c>
      <c r="E97" s="9">
        <f>IFERROR(VLOOKUP($B97,[1]_2TOsiptel!$A:$D,3,0),0)</f>
        <v>751</v>
      </c>
      <c r="F97" s="9">
        <f>IFERROR(VLOOKUP($B97,[1]_2TOsiptel!$A:$D,4,0),0)</f>
        <v>6330</v>
      </c>
      <c r="G97" s="9">
        <f>IFERROR(VLOOKUP($B97,[1]_2TOsiptel!$A:$D,2,0),0)</f>
        <v>2849</v>
      </c>
      <c r="H97" s="10">
        <f>SUM(D97:G97)</f>
        <v>10632</v>
      </c>
      <c r="I97" s="65"/>
      <c r="J97" s="66"/>
    </row>
    <row r="98" spans="2:10" x14ac:dyDescent="0.25">
      <c r="B98" s="43"/>
      <c r="C98" s="8" t="s">
        <v>18</v>
      </c>
      <c r="D98" s="9">
        <f>IFERROR(VLOOKUP($B97,[2]_1TOsiptel!$A:$F,5,0),0)</f>
        <v>935</v>
      </c>
      <c r="E98" s="9">
        <f>IFERROR(VLOOKUP($B97,[2]_1TOsiptel!$A:$F,3,0),0)</f>
        <v>865</v>
      </c>
      <c r="F98" s="9">
        <f>IFERROR(VLOOKUP($B97,[2]_1TOsiptel!$A:$F,4,0),0)</f>
        <v>8403</v>
      </c>
      <c r="G98" s="9">
        <f>IFERROR(VLOOKUP($B97,[2]_1TOsiptel!$A:$F,2,0),0)</f>
        <v>3349</v>
      </c>
      <c r="H98" s="10">
        <f>SUM(D98:G98)</f>
        <v>13552</v>
      </c>
      <c r="I98" s="65"/>
      <c r="J98" s="66"/>
    </row>
    <row r="99" spans="2:10" x14ac:dyDescent="0.25">
      <c r="B99" s="44"/>
      <c r="C99" s="8" t="s">
        <v>19</v>
      </c>
      <c r="D99" s="11">
        <f>IFERROR((D97/D98),0)</f>
        <v>0.7508021390374332</v>
      </c>
      <c r="E99" s="11">
        <f t="shared" ref="E99:H99" si="26">IFERROR((E97/E98),0)</f>
        <v>0.86820809248554909</v>
      </c>
      <c r="F99" s="11">
        <f t="shared" si="26"/>
        <v>0.75330239200285609</v>
      </c>
      <c r="G99" s="11">
        <f t="shared" si="26"/>
        <v>0.85070170200059725</v>
      </c>
      <c r="H99" s="11">
        <f t="shared" si="26"/>
        <v>0.78453364817001181</v>
      </c>
      <c r="I99" s="65"/>
      <c r="J99" s="66"/>
    </row>
    <row r="100" spans="2:10" x14ac:dyDescent="0.25">
      <c r="B100" s="42" t="s">
        <v>76</v>
      </c>
      <c r="C100" s="8" t="s">
        <v>17</v>
      </c>
      <c r="D100" s="9">
        <f>+VLOOKUP($B100,[1]_2TOsiptel!$A:$E,5,0)</f>
        <v>264</v>
      </c>
      <c r="E100" s="9">
        <f>+VLOOKUP($B100,[1]_2TOsiptel!$A:$D,3,0)</f>
        <v>424</v>
      </c>
      <c r="F100" s="9">
        <f>+VLOOKUP($B100,[1]_2TOsiptel!$A:$D,4,0)</f>
        <v>2575</v>
      </c>
      <c r="G100" s="9">
        <f>+VLOOKUP($B100,[1]_2TOsiptel!$A:$D,2,0)</f>
        <v>530</v>
      </c>
      <c r="H100" s="10">
        <f>SUM(D100:G100)</f>
        <v>3793</v>
      </c>
      <c r="I100" s="65"/>
      <c r="J100" s="66"/>
    </row>
    <row r="101" spans="2:10" x14ac:dyDescent="0.25">
      <c r="B101" s="43"/>
      <c r="C101" s="8" t="s">
        <v>18</v>
      </c>
      <c r="D101" s="9">
        <f>+VLOOKUP($B100,[2]_1TOsiptel!$A:$F,5,0)</f>
        <v>291</v>
      </c>
      <c r="E101" s="9">
        <f>+VLOOKUP($B100,[2]_1TOsiptel!$A:$F,3,0)</f>
        <v>468</v>
      </c>
      <c r="F101" s="9">
        <f>+VLOOKUP($B100,[2]_1TOsiptel!$A:$F,4,0)</f>
        <v>2811</v>
      </c>
      <c r="G101" s="9">
        <f>+VLOOKUP($B100,[2]_1TOsiptel!$A:$F,2,0)</f>
        <v>538</v>
      </c>
      <c r="H101" s="10">
        <f>SUM(D101:G101)</f>
        <v>4108</v>
      </c>
      <c r="I101" s="65"/>
      <c r="J101" s="66"/>
    </row>
    <row r="102" spans="2:10" x14ac:dyDescent="0.25">
      <c r="B102" s="44"/>
      <c r="C102" s="8" t="s">
        <v>19</v>
      </c>
      <c r="D102" s="11">
        <f>IFERROR((D100/D101),0)</f>
        <v>0.90721649484536082</v>
      </c>
      <c r="E102" s="11">
        <f t="shared" ref="E102:H102" si="27">IFERROR((E100/E101),0)</f>
        <v>0.90598290598290598</v>
      </c>
      <c r="F102" s="11">
        <f t="shared" si="27"/>
        <v>0.91604411241551054</v>
      </c>
      <c r="G102" s="11">
        <f t="shared" si="27"/>
        <v>0.98513011152416352</v>
      </c>
      <c r="H102" s="11">
        <f t="shared" si="27"/>
        <v>0.9233203505355404</v>
      </c>
      <c r="I102" s="65"/>
      <c r="J102" s="66"/>
    </row>
    <row r="103" spans="2:10" x14ac:dyDescent="0.25">
      <c r="B103" s="42" t="s">
        <v>77</v>
      </c>
      <c r="C103" s="8" t="s">
        <v>17</v>
      </c>
      <c r="D103" s="9" t="s">
        <v>95</v>
      </c>
      <c r="E103" s="9" t="s">
        <v>95</v>
      </c>
      <c r="F103" s="9" t="s">
        <v>95</v>
      </c>
      <c r="G103" s="9" t="s">
        <v>95</v>
      </c>
      <c r="H103" s="10">
        <f>SUM(D103:G103)</f>
        <v>0</v>
      </c>
      <c r="I103" s="65"/>
      <c r="J103" s="66"/>
    </row>
    <row r="104" spans="2:10" x14ac:dyDescent="0.25">
      <c r="B104" s="43"/>
      <c r="C104" s="8" t="s">
        <v>18</v>
      </c>
      <c r="D104" s="9" t="s">
        <v>95</v>
      </c>
      <c r="E104" s="9" t="s">
        <v>95</v>
      </c>
      <c r="F104" s="9" t="s">
        <v>95</v>
      </c>
      <c r="G104" s="9" t="s">
        <v>95</v>
      </c>
      <c r="H104" s="10">
        <f>SUM(D104:G104)</f>
        <v>0</v>
      </c>
      <c r="I104" s="65"/>
      <c r="J104" s="66"/>
    </row>
    <row r="105" spans="2:10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  <c r="I105" s="65"/>
      <c r="J105" s="66"/>
    </row>
    <row r="106" spans="2:10" x14ac:dyDescent="0.25">
      <c r="B106" s="42" t="s">
        <v>78</v>
      </c>
      <c r="C106" s="8" t="s">
        <v>17</v>
      </c>
      <c r="D106" s="9">
        <f>+VLOOKUP($B106,[1]_2TOsiptel!$A:$E,5,0)</f>
        <v>308</v>
      </c>
      <c r="E106" s="9">
        <f>+VLOOKUP($B106,[1]_2TOsiptel!$A:$D,3,0)</f>
        <v>129</v>
      </c>
      <c r="F106" s="9">
        <f>+VLOOKUP($B106,[1]_2TOsiptel!$A:$D,4,0)</f>
        <v>2773</v>
      </c>
      <c r="G106" s="9">
        <f>+VLOOKUP($B106,[1]_2TOsiptel!$A:$D,2,0)</f>
        <v>1007</v>
      </c>
      <c r="H106" s="10">
        <f>SUM(D106:G106)</f>
        <v>4217</v>
      </c>
      <c r="I106" s="65"/>
      <c r="J106" s="66"/>
    </row>
    <row r="107" spans="2:10" x14ac:dyDescent="0.25">
      <c r="B107" s="43"/>
      <c r="C107" s="8" t="s">
        <v>18</v>
      </c>
      <c r="D107" s="9">
        <f>+VLOOKUP($B106,[2]_1TOsiptel!$A:$F,5,0)</f>
        <v>328</v>
      </c>
      <c r="E107" s="9">
        <f>+VLOOKUP($B106,[2]_1TOsiptel!$A:$F,3,0)</f>
        <v>136</v>
      </c>
      <c r="F107" s="9">
        <f>+VLOOKUP($B106,[2]_1TOsiptel!$A:$F,4,0)</f>
        <v>2959</v>
      </c>
      <c r="G107" s="9">
        <f>+VLOOKUP($B106,[2]_1TOsiptel!$A:$F,2,0)</f>
        <v>1047</v>
      </c>
      <c r="H107" s="10">
        <f>SUM(D107:G107)</f>
        <v>4470</v>
      </c>
      <c r="I107" s="65"/>
      <c r="J107" s="66"/>
    </row>
    <row r="108" spans="2:10" x14ac:dyDescent="0.25">
      <c r="B108" s="44"/>
      <c r="C108" s="8" t="s">
        <v>19</v>
      </c>
      <c r="D108" s="11">
        <f>IFERROR((D106/D107),0)</f>
        <v>0.93902439024390238</v>
      </c>
      <c r="E108" s="11">
        <f t="shared" ref="E108:H108" si="29">IFERROR((E106/E107),0)</f>
        <v>0.94852941176470584</v>
      </c>
      <c r="F108" s="11">
        <f t="shared" si="29"/>
        <v>0.93714092598850962</v>
      </c>
      <c r="G108" s="11">
        <f t="shared" si="29"/>
        <v>0.96179560649474694</v>
      </c>
      <c r="H108" s="11">
        <f t="shared" si="29"/>
        <v>0.94340044742729301</v>
      </c>
      <c r="I108" s="65"/>
      <c r="J108" s="66"/>
    </row>
    <row r="109" spans="2:10" x14ac:dyDescent="0.25">
      <c r="B109" s="42" t="s">
        <v>79</v>
      </c>
      <c r="C109" s="8" t="s">
        <v>17</v>
      </c>
      <c r="D109" s="9">
        <f>+VLOOKUP($B109,[1]_2TOsiptel!$A:$E,5,0)</f>
        <v>31</v>
      </c>
      <c r="E109" s="9">
        <f>+VLOOKUP($B109,[1]_2TOsiptel!$A:$D,3,0)</f>
        <v>24</v>
      </c>
      <c r="F109" s="9">
        <f>+VLOOKUP($B109,[1]_2TOsiptel!$A:$D,4,0)</f>
        <v>1655</v>
      </c>
      <c r="G109" s="9">
        <f>+VLOOKUP($B109,[1]_2TOsiptel!$A:$D,2,0)</f>
        <v>428</v>
      </c>
      <c r="H109" s="10">
        <f>SUM(D109:G109)</f>
        <v>2138</v>
      </c>
      <c r="I109" s="65"/>
      <c r="J109" s="66"/>
    </row>
    <row r="110" spans="2:10" x14ac:dyDescent="0.25">
      <c r="B110" s="43"/>
      <c r="C110" s="8" t="s">
        <v>18</v>
      </c>
      <c r="D110" s="9">
        <f>+VLOOKUP($B109,[2]_1TOsiptel!$A:$F,5,0)</f>
        <v>35</v>
      </c>
      <c r="E110" s="9">
        <f>+VLOOKUP($B109,[2]_1TOsiptel!$A:$F,3,0)</f>
        <v>26</v>
      </c>
      <c r="F110" s="9">
        <f>+VLOOKUP($B109,[2]_1TOsiptel!$A:$F,4,0)</f>
        <v>1878</v>
      </c>
      <c r="G110" s="9">
        <f>+VLOOKUP($B109,[2]_1TOsiptel!$A:$F,2,0)</f>
        <v>479</v>
      </c>
      <c r="H110" s="10">
        <f>SUM(D110:G110)</f>
        <v>2418</v>
      </c>
      <c r="I110" s="65"/>
      <c r="J110" s="66"/>
    </row>
    <row r="111" spans="2:10" x14ac:dyDescent="0.25">
      <c r="B111" s="44"/>
      <c r="C111" s="8" t="s">
        <v>19</v>
      </c>
      <c r="D111" s="11">
        <f>IFERROR((D109/D110),0)</f>
        <v>0.88571428571428568</v>
      </c>
      <c r="E111" s="11">
        <f t="shared" ref="E111:H111" si="30">IFERROR((E109/E110),0)</f>
        <v>0.92307692307692313</v>
      </c>
      <c r="F111" s="11">
        <f t="shared" si="30"/>
        <v>0.8812566560170394</v>
      </c>
      <c r="G111" s="11">
        <f t="shared" si="30"/>
        <v>0.89352818371607512</v>
      </c>
      <c r="H111" s="11">
        <f t="shared" si="30"/>
        <v>0.88420181968569067</v>
      </c>
      <c r="I111" s="65"/>
      <c r="J111" s="66"/>
    </row>
    <row r="112" spans="2:10" x14ac:dyDescent="0.25">
      <c r="B112" s="42" t="s">
        <v>80</v>
      </c>
      <c r="C112" s="8" t="s">
        <v>17</v>
      </c>
      <c r="D112" s="9">
        <f>IFERROR(VLOOKUP($B112,[1]_2TOsiptel!$A:$E,5,0),0)</f>
        <v>0</v>
      </c>
      <c r="E112" s="9">
        <f>IFERROR(VLOOKUP($B112,[1]_2TOsiptel!$A:$D,3,0),0)</f>
        <v>0</v>
      </c>
      <c r="F112" s="9">
        <f>IFERROR(VLOOKUP($B112,[1]_2TOsiptel!$A:$D,4,0),0)</f>
        <v>0</v>
      </c>
      <c r="G112" s="9">
        <f>IFERROR(VLOOKUP($B112,[1]_2TOsiptel!$A:$D,2,0),0)</f>
        <v>0</v>
      </c>
      <c r="H112" s="10">
        <f>SUM(D112:G112)</f>
        <v>0</v>
      </c>
      <c r="I112" s="65"/>
      <c r="J112" s="66"/>
    </row>
    <row r="113" spans="2:10" x14ac:dyDescent="0.25">
      <c r="B113" s="43"/>
      <c r="C113" s="8" t="s">
        <v>18</v>
      </c>
      <c r="D113" s="9">
        <f>IFERROR(VLOOKUP($B112,[2]_1TOsiptel!$A:$F,5,0),0)</f>
        <v>0</v>
      </c>
      <c r="E113" s="9">
        <f>IFERROR(VLOOKUP($B112,[2]_1TOsiptel!$A:$F,3,0),0)</f>
        <v>0</v>
      </c>
      <c r="F113" s="9">
        <f>IFERROR(VLOOKUP($B112,[2]_1TOsiptel!$A:$F,4,0),0)</f>
        <v>0</v>
      </c>
      <c r="G113" s="9">
        <f>IFERROR(VLOOKUP($B112,[2]_1TOsiptel!$A:$F,2,0),0)</f>
        <v>0</v>
      </c>
      <c r="H113" s="10">
        <f>SUM(D113:G113)</f>
        <v>0</v>
      </c>
      <c r="I113" s="65"/>
      <c r="J113" s="66"/>
    </row>
    <row r="114" spans="2:10" x14ac:dyDescent="0.25">
      <c r="B114" s="44"/>
      <c r="C114" s="8" t="s">
        <v>19</v>
      </c>
      <c r="D114" s="11">
        <f>IFERROR((D112/D113),0)</f>
        <v>0</v>
      </c>
      <c r="E114" s="11">
        <f t="shared" ref="E114:H114" si="31">IFERROR((E112/E113),0)</f>
        <v>0</v>
      </c>
      <c r="F114" s="11">
        <f t="shared" si="31"/>
        <v>0</v>
      </c>
      <c r="G114" s="11">
        <f t="shared" si="31"/>
        <v>0</v>
      </c>
      <c r="H114" s="11">
        <f t="shared" si="31"/>
        <v>0</v>
      </c>
      <c r="I114" s="65"/>
      <c r="J114" s="66"/>
    </row>
    <row r="115" spans="2:10" x14ac:dyDescent="0.25">
      <c r="B115" s="59" t="s">
        <v>81</v>
      </c>
      <c r="C115" s="8" t="s">
        <v>17</v>
      </c>
      <c r="D115" s="9">
        <f>+VLOOKUP($B115,[1]_2TOsiptel!$A:$E,5,0)</f>
        <v>65</v>
      </c>
      <c r="E115" s="9">
        <f>+VLOOKUP($B115,[1]_2TOsiptel!$A:$D,3,0)</f>
        <v>10</v>
      </c>
      <c r="F115" s="9">
        <f>+VLOOKUP($B115,[1]_2TOsiptel!$A:$D,4,0)</f>
        <v>1536</v>
      </c>
      <c r="G115" s="9">
        <f>+VLOOKUP($B115,[1]_2TOsiptel!$A:$D,2,0)</f>
        <v>598</v>
      </c>
      <c r="H115" s="10">
        <f>SUM(D115:G115)</f>
        <v>2209</v>
      </c>
      <c r="I115" s="65"/>
      <c r="J115" s="66"/>
    </row>
    <row r="116" spans="2:10" x14ac:dyDescent="0.25">
      <c r="B116" s="43"/>
      <c r="C116" s="8" t="s">
        <v>18</v>
      </c>
      <c r="D116" s="9">
        <f>+VLOOKUP($B115,[2]_1TOsiptel!$A:$F,5,0)</f>
        <v>71</v>
      </c>
      <c r="E116" s="9">
        <f>+VLOOKUP($B115,[2]_1TOsiptel!$A:$F,3,0)</f>
        <v>10</v>
      </c>
      <c r="F116" s="9">
        <f>+VLOOKUP($B115,[2]_1TOsiptel!$A:$F,4,0)</f>
        <v>1563</v>
      </c>
      <c r="G116" s="9">
        <f>+VLOOKUP($B115,[2]_1TOsiptel!$A:$F,2,0)</f>
        <v>606</v>
      </c>
      <c r="H116" s="10">
        <f>SUM(D116:G116)</f>
        <v>2250</v>
      </c>
      <c r="I116" s="65"/>
      <c r="J116" s="66"/>
    </row>
    <row r="117" spans="2:10" x14ac:dyDescent="0.25">
      <c r="B117" s="44"/>
      <c r="C117" s="8" t="s">
        <v>19</v>
      </c>
      <c r="D117" s="11">
        <f>IFERROR((D115/D116),0)</f>
        <v>0.91549295774647887</v>
      </c>
      <c r="E117" s="11">
        <f t="shared" ref="E117:H117" si="32">IFERROR((E115/E116),0)</f>
        <v>1</v>
      </c>
      <c r="F117" s="11">
        <f t="shared" si="32"/>
        <v>0.98272552783109401</v>
      </c>
      <c r="G117" s="11">
        <f t="shared" si="32"/>
        <v>0.98679867986798675</v>
      </c>
      <c r="H117" s="11">
        <f t="shared" si="32"/>
        <v>0.98177777777777775</v>
      </c>
      <c r="I117" s="65"/>
      <c r="J117" s="66"/>
    </row>
    <row r="118" spans="2:10" x14ac:dyDescent="0.25">
      <c r="B118" s="74" t="s">
        <v>52</v>
      </c>
      <c r="C118" s="12" t="s">
        <v>17</v>
      </c>
      <c r="D118" s="10">
        <f>D13+D16+D19+D22+D25+D28+D31+D34+D37+D40+D43+D46+D49+D55+D58+D64+D67+D79+D82+D85+D88+D91+D94+D97+D100+D106+D109+D112+D70+D73+D61+D115</f>
        <v>15022</v>
      </c>
      <c r="E118" s="10">
        <f t="shared" ref="E118:G119" si="33">E13+E16+E19+E22+E25+E28+E31+E34+E37+E40+E43+E46+E49+E55+E58+E64+E67+E79+E82+E85+E88+E91+E94+E97+E100+E106+E109+E112+E70+E73+E61+E115</f>
        <v>12103</v>
      </c>
      <c r="F118" s="10">
        <f t="shared" si="33"/>
        <v>106925</v>
      </c>
      <c r="G118" s="10">
        <f t="shared" si="33"/>
        <v>33109</v>
      </c>
      <c r="H118" s="10">
        <f>H13+H16+H19+H22+H25+H28+H31+H34+H37+H40+H43+H46+H49+H52+H55+H58+H64+H79+H82+H85+H88+H91+H94+H97+H100+H103+H106+H109+H112+H115+H67+H70+H73+H76+H61</f>
        <v>167159</v>
      </c>
      <c r="I118" s="65"/>
      <c r="J118" s="66"/>
    </row>
    <row r="119" spans="2:10" x14ac:dyDescent="0.25">
      <c r="B119" s="74"/>
      <c r="C119" s="12" t="s">
        <v>18</v>
      </c>
      <c r="D119" s="10">
        <f>D14+D17+D20+D23+D26+D29+D32+D35+D38+D41+D44+D47+D50+D56+D59+D65+D68+D80+D83+D86+D89+D92+D95+D98+D101+D107+D110+D113+D71+D74+D62+D116</f>
        <v>18231</v>
      </c>
      <c r="E119" s="10">
        <f t="shared" si="33"/>
        <v>13751</v>
      </c>
      <c r="F119" s="10">
        <f t="shared" si="33"/>
        <v>123455</v>
      </c>
      <c r="G119" s="10">
        <f t="shared" si="33"/>
        <v>35804</v>
      </c>
      <c r="H119" s="10">
        <f>H14+H17+H20+H23+H26+H29+H32+H35+H38+H41+H44+H47+H50+H53+H56+H59+H65+H80+H83+H86+H89+H92+H95+H98+H101+H104+H107+H110+H113+H116+H68+H71+H74+H77+H62</f>
        <v>191241</v>
      </c>
      <c r="I119" s="65"/>
      <c r="J119" s="66"/>
    </row>
    <row r="120" spans="2:10" x14ac:dyDescent="0.25">
      <c r="B120" s="74"/>
      <c r="C120" s="12" t="s">
        <v>19</v>
      </c>
      <c r="D120" s="13">
        <f>IFERROR((D118/D119),0)</f>
        <v>0.82398113104053539</v>
      </c>
      <c r="E120" s="13">
        <f t="shared" ref="E120:H120" si="34">IFERROR((E118/E119),0)</f>
        <v>0.88015417060577417</v>
      </c>
      <c r="F120" s="13">
        <f t="shared" si="34"/>
        <v>0.86610505852334863</v>
      </c>
      <c r="G120" s="13">
        <f t="shared" si="34"/>
        <v>0.9247290805496593</v>
      </c>
      <c r="H120" s="40">
        <f t="shared" si="34"/>
        <v>0.87407511987492226</v>
      </c>
      <c r="I120" s="65"/>
      <c r="J120" s="66"/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0756-A581-4324-8804-D153B10C4129}">
  <dimension ref="B2:E49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9" t="s">
        <v>21</v>
      </c>
      <c r="C2" s="69"/>
      <c r="D2" s="69"/>
      <c r="E2" s="69"/>
    </row>
    <row r="3" spans="2:5" ht="15" x14ac:dyDescent="0.2">
      <c r="B3" s="70" t="s">
        <v>22</v>
      </c>
      <c r="C3" s="70"/>
      <c r="D3" s="70"/>
      <c r="E3" s="70"/>
    </row>
    <row r="4" spans="2:5" ht="15" x14ac:dyDescent="0.25">
      <c r="B4" s="69" t="s">
        <v>1</v>
      </c>
      <c r="C4" s="69"/>
      <c r="D4" s="69"/>
      <c r="E4" s="69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61">
        <v>2019</v>
      </c>
    </row>
    <row r="8" spans="2:5" ht="15" x14ac:dyDescent="0.25">
      <c r="B8" s="25" t="s">
        <v>4</v>
      </c>
      <c r="C8" s="25" t="s">
        <v>125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5" t="s">
        <v>24</v>
      </c>
      <c r="D10" s="75"/>
      <c r="E10" s="75"/>
    </row>
    <row r="11" spans="2:5" x14ac:dyDescent="0.2">
      <c r="C11" s="75"/>
      <c r="D11" s="75"/>
      <c r="E11" s="75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53</v>
      </c>
      <c r="C14" s="30">
        <f>IFERROR(VLOOKUP(B14,[3]_3TOsiptel!$A:$F,6,0),0)</f>
        <v>104</v>
      </c>
      <c r="D14" s="30">
        <f>+VLOOKUP(B14,[2]_1TOsiptel!$A:$F,6,0)</f>
        <v>6170</v>
      </c>
      <c r="E14" s="31">
        <f t="shared" ref="E14:E48" si="0">IFERROR((C14/D14),0)</f>
        <v>1.6855753646677473E-2</v>
      </c>
    </row>
    <row r="15" spans="2:5" x14ac:dyDescent="0.2">
      <c r="B15" s="29" t="s">
        <v>54</v>
      </c>
      <c r="C15" s="30">
        <f>IFERROR(VLOOKUP(B15,[3]_3TOsiptel!$A:$F,6,0),0)</f>
        <v>541</v>
      </c>
      <c r="D15" s="30">
        <f>+VLOOKUP(B15,[2]_1TOsiptel!$A:$F,6,0)</f>
        <v>16551</v>
      </c>
      <c r="E15" s="31">
        <f t="shared" si="0"/>
        <v>3.2686846716210499E-2</v>
      </c>
    </row>
    <row r="16" spans="2:5" x14ac:dyDescent="0.2">
      <c r="B16" s="29" t="s">
        <v>55</v>
      </c>
      <c r="C16" s="30">
        <f>IFERROR(VLOOKUP(B16,[3]_3TOsiptel!$A:$F,6,0),0)</f>
        <v>252</v>
      </c>
      <c r="D16" s="30">
        <f>+VLOOKUP(B16,[2]_1TOsiptel!$A:$F,6,0)</f>
        <v>5155</v>
      </c>
      <c r="E16" s="31">
        <f t="shared" si="0"/>
        <v>4.8884578079534433E-2</v>
      </c>
    </row>
    <row r="17" spans="2:5" x14ac:dyDescent="0.2">
      <c r="B17" s="29" t="s">
        <v>56</v>
      </c>
      <c r="C17" s="30">
        <f>IFERROR(VLOOKUP(B17,[3]_3TOsiptel!$A:$F,6,0),0)</f>
        <v>186</v>
      </c>
      <c r="D17" s="30">
        <f>+VLOOKUP(B17,[2]_1TOsiptel!$A:$F,6,0)</f>
        <v>7625</v>
      </c>
      <c r="E17" s="31">
        <f t="shared" si="0"/>
        <v>2.4393442622950821E-2</v>
      </c>
    </row>
    <row r="18" spans="2:5" x14ac:dyDescent="0.2">
      <c r="B18" s="29" t="s">
        <v>57</v>
      </c>
      <c r="C18" s="30">
        <f>IFERROR(VLOOKUP(B18,[3]_3TOsiptel!$A:$F,6,0),0)</f>
        <v>209</v>
      </c>
      <c r="D18" s="30">
        <f>+VLOOKUP(B18,[2]_1TOsiptel!$A:$F,6,0)</f>
        <v>4657</v>
      </c>
      <c r="E18" s="31">
        <f t="shared" si="0"/>
        <v>4.4878677260038649E-2</v>
      </c>
    </row>
    <row r="19" spans="2:5" x14ac:dyDescent="0.2">
      <c r="B19" s="29" t="s">
        <v>58</v>
      </c>
      <c r="C19" s="30">
        <f>IFERROR(VLOOKUP(B19,[3]_3TOsiptel!$A:$F,6,0),0)</f>
        <v>93</v>
      </c>
      <c r="D19" s="30">
        <f>+VLOOKUP(B19,[2]_1TOsiptel!$A:$F,6,0)</f>
        <v>6140</v>
      </c>
      <c r="E19" s="31">
        <f t="shared" si="0"/>
        <v>1.5146579804560261E-2</v>
      </c>
    </row>
    <row r="20" spans="2:5" x14ac:dyDescent="0.2">
      <c r="B20" s="29" t="s">
        <v>59</v>
      </c>
      <c r="C20" s="30">
        <f>IFERROR(VLOOKUP(B20,[3]_3TOsiptel!$A:$F,6,0),0)</f>
        <v>71</v>
      </c>
      <c r="D20" s="30">
        <f>+VLOOKUP(B20,[2]_1TOsiptel!$A:$F,6,0)</f>
        <v>3067</v>
      </c>
      <c r="E20" s="31">
        <f t="shared" si="0"/>
        <v>2.3149657645908053E-2</v>
      </c>
    </row>
    <row r="21" spans="2:5" x14ac:dyDescent="0.2">
      <c r="B21" s="29" t="s">
        <v>60</v>
      </c>
      <c r="C21" s="30">
        <f>IFERROR(VLOOKUP(B21,[3]_3TOsiptel!$A:$F,6,0),0)</f>
        <v>261</v>
      </c>
      <c r="D21" s="30">
        <f>+VLOOKUP(B21,[2]_1TOsiptel!$A:$F,6,0)</f>
        <v>4847</v>
      </c>
      <c r="E21" s="31">
        <f t="shared" si="0"/>
        <v>5.3847740870641633E-2</v>
      </c>
    </row>
    <row r="22" spans="2:5" x14ac:dyDescent="0.2">
      <c r="B22" s="29" t="s">
        <v>61</v>
      </c>
      <c r="C22" s="30">
        <f>IFERROR(VLOOKUP(B22,[3]_3TOsiptel!$A:$F,6,0),0)</f>
        <v>50</v>
      </c>
      <c r="D22" s="30">
        <f>+VLOOKUP(B22,[2]_1TOsiptel!$A:$F,6,0)</f>
        <v>2122</v>
      </c>
      <c r="E22" s="31">
        <f t="shared" si="0"/>
        <v>2.35626767200754E-2</v>
      </c>
    </row>
    <row r="23" spans="2:5" x14ac:dyDescent="0.2">
      <c r="B23" s="29" t="s">
        <v>62</v>
      </c>
      <c r="C23" s="30">
        <f>IFERROR(VLOOKUP(B23,[3]_3TOsiptel!$A:$F,6,0),0)</f>
        <v>62</v>
      </c>
      <c r="D23" s="30">
        <f>+VLOOKUP(B23,[2]_1TOsiptel!$A:$F,6,0)</f>
        <v>6017</v>
      </c>
      <c r="E23" s="31">
        <f t="shared" si="0"/>
        <v>1.0304138274887818E-2</v>
      </c>
    </row>
    <row r="24" spans="2:5" x14ac:dyDescent="0.2">
      <c r="B24" s="29" t="s">
        <v>63</v>
      </c>
      <c r="C24" s="30">
        <f>IFERROR(VLOOKUP(B24,[3]_3TOsiptel!$A:$F,6,0),0)</f>
        <v>56</v>
      </c>
      <c r="D24" s="30">
        <f>+VLOOKUP(B24,[2]_1TOsiptel!$A:$F,6,0)</f>
        <v>3903</v>
      </c>
      <c r="E24" s="31">
        <f t="shared" si="0"/>
        <v>1.4347937483986677E-2</v>
      </c>
    </row>
    <row r="25" spans="2:5" x14ac:dyDescent="0.2">
      <c r="B25" s="29" t="s">
        <v>64</v>
      </c>
      <c r="C25" s="30">
        <f>IFERROR(VLOOKUP(B25,[3]_3TOsiptel!$A:$F,6,0),0)</f>
        <v>81</v>
      </c>
      <c r="D25" s="30">
        <f>+VLOOKUP(B25,[2]_1TOsiptel!$A:$F,6,0)</f>
        <v>2088</v>
      </c>
      <c r="E25" s="31">
        <f t="shared" si="0"/>
        <v>3.8793103448275863E-2</v>
      </c>
    </row>
    <row r="26" spans="2:5" x14ac:dyDescent="0.2">
      <c r="B26" s="29" t="s">
        <v>65</v>
      </c>
      <c r="C26" s="30">
        <f>IFERROR(VLOOKUP(B26,[3]_3TOsiptel!$A:$F,6,0),0)</f>
        <v>15</v>
      </c>
      <c r="D26" s="30">
        <f>+VLOOKUP(B26,[2]_1TOsiptel!$A:$F,6,0)</f>
        <v>1749</v>
      </c>
      <c r="E26" s="31">
        <f t="shared" si="0"/>
        <v>8.5763293310463125E-3</v>
      </c>
    </row>
    <row r="27" spans="2:5" x14ac:dyDescent="0.2">
      <c r="B27" s="29" t="s">
        <v>66</v>
      </c>
      <c r="C27" s="30">
        <f>IFERROR(VLOOKUP(B27,[3]_3TOsiptel!$A:$F,6,0),0)</f>
        <v>0</v>
      </c>
      <c r="D27" s="30" t="s">
        <v>95</v>
      </c>
      <c r="E27" s="31">
        <f t="shared" si="0"/>
        <v>0</v>
      </c>
    </row>
    <row r="28" spans="2:5" x14ac:dyDescent="0.2">
      <c r="B28" s="29" t="s">
        <v>67</v>
      </c>
      <c r="C28" s="30">
        <f>IFERROR(VLOOKUP(B28,[3]_3TOsiptel!$A:$F,6,0),0)</f>
        <v>49</v>
      </c>
      <c r="D28" s="30">
        <f>+VLOOKUP(B28,[2]_1TOsiptel!$A:$F,6,0)</f>
        <v>3459</v>
      </c>
      <c r="E28" s="31">
        <f t="shared" si="0"/>
        <v>1.4165943914426134E-2</v>
      </c>
    </row>
    <row r="29" spans="2:5" x14ac:dyDescent="0.2">
      <c r="B29" s="29" t="s">
        <v>94</v>
      </c>
      <c r="C29" s="30">
        <f>IFERROR(VLOOKUP(B29,[3]_3TOsiptel!$A:$F,6,0),0)</f>
        <v>348</v>
      </c>
      <c r="D29" s="30">
        <f>+VLOOKUP(B29,[2]_1TOsiptel!$A:$F,6,0)</f>
        <v>5207</v>
      </c>
      <c r="E29" s="31">
        <f t="shared" si="0"/>
        <v>6.6833109275974648E-2</v>
      </c>
    </row>
    <row r="30" spans="2:5" x14ac:dyDescent="0.2">
      <c r="B30" s="29" t="s">
        <v>91</v>
      </c>
      <c r="C30" s="30">
        <f>IFERROR(VLOOKUP(B30,[3]_3TOsiptel!$A:$F,6,0),0)</f>
        <v>275</v>
      </c>
      <c r="D30" s="30">
        <f>+VLOOKUP(B30,[2]_1TOsiptel!$A:$F,6,0)</f>
        <v>11872</v>
      </c>
      <c r="E30" s="31">
        <f t="shared" si="0"/>
        <v>2.3163746630727764E-2</v>
      </c>
    </row>
    <row r="31" spans="2:5" x14ac:dyDescent="0.2">
      <c r="B31" s="29" t="s">
        <v>68</v>
      </c>
      <c r="C31" s="30">
        <f>IFERROR(VLOOKUP(B31,[3]_3TOsiptel!$A:$F,6,0),0)</f>
        <v>46</v>
      </c>
      <c r="D31" s="30">
        <f>+VLOOKUP(B31,[2]_1TOsiptel!$A:$F,6,0)</f>
        <v>2076</v>
      </c>
      <c r="E31" s="31">
        <f t="shared" si="0"/>
        <v>2.2157996146435453E-2</v>
      </c>
    </row>
    <row r="32" spans="2:5" x14ac:dyDescent="0.2">
      <c r="B32" s="29" t="s">
        <v>88</v>
      </c>
      <c r="C32" s="30">
        <f>IFERROR(VLOOKUP(B32,[3]_3TOsiptel!$A:$F,6,0),0)</f>
        <v>232</v>
      </c>
      <c r="D32" s="30">
        <f>+VLOOKUP(B32,[2]_1TOsiptel!$A:$F,6,0)</f>
        <v>11260</v>
      </c>
      <c r="E32" s="31">
        <f t="shared" si="0"/>
        <v>2.0603907637655416E-2</v>
      </c>
    </row>
    <row r="33" spans="2:5" x14ac:dyDescent="0.2">
      <c r="B33" s="29" t="s">
        <v>90</v>
      </c>
      <c r="C33" s="30">
        <f>IFERROR(VLOOKUP(B33,[3]_3TOsiptel!$A:$F,6,0),0)</f>
        <v>764</v>
      </c>
      <c r="D33" s="30">
        <f>+VLOOKUP(B33,[2]_1TOsiptel!$A:$F,6,0)</f>
        <v>22416</v>
      </c>
      <c r="E33" s="31">
        <f t="shared" si="0"/>
        <v>3.408279800142755E-2</v>
      </c>
    </row>
    <row r="34" spans="2:5" x14ac:dyDescent="0.2">
      <c r="B34" s="29" t="s">
        <v>93</v>
      </c>
      <c r="C34" s="30">
        <f>IFERROR(VLOOKUP(B34,[3]_3TOsiptel!$A:$F,6,0),0)</f>
        <v>280</v>
      </c>
      <c r="D34" s="30">
        <f>+VLOOKUP(B34,[2]_1TOsiptel!$A:$F,6,0)</f>
        <v>8094</v>
      </c>
      <c r="E34" s="31">
        <f t="shared" si="0"/>
        <v>3.4593526068692856E-2</v>
      </c>
    </row>
    <row r="35" spans="2:5" x14ac:dyDescent="0.2">
      <c r="B35" s="29" t="s">
        <v>92</v>
      </c>
      <c r="C35" s="30">
        <f>IFERROR(VLOOKUP(B35,[3]_3TOsiptel!$A:$F,6,0),0)</f>
        <v>0</v>
      </c>
      <c r="D35" s="30" t="s">
        <v>95</v>
      </c>
      <c r="E35" s="31">
        <f t="shared" si="0"/>
        <v>0</v>
      </c>
    </row>
    <row r="36" spans="2:5" x14ac:dyDescent="0.2">
      <c r="B36" s="60" t="s">
        <v>69</v>
      </c>
      <c r="C36" s="30">
        <f>IFERROR(VLOOKUP(B36,[3]_3TOsiptel!$A:$F,6,0),0)</f>
        <v>0</v>
      </c>
      <c r="D36" s="30">
        <f>IFERROR(VLOOKUP(C36,[3]_3TOsiptel!$A:$F,6,0),0)</f>
        <v>0</v>
      </c>
      <c r="E36" s="31">
        <f t="shared" si="0"/>
        <v>0</v>
      </c>
    </row>
    <row r="37" spans="2:5" x14ac:dyDescent="0.2">
      <c r="B37" s="29" t="s">
        <v>70</v>
      </c>
      <c r="C37" s="30">
        <f>IFERROR(VLOOKUP(B37,[3]_3TOsiptel!$A:$F,6,0),0)</f>
        <v>264</v>
      </c>
      <c r="D37" s="30">
        <f>+VLOOKUP(B37,[2]_1TOsiptel!$A:$F,6,0)</f>
        <v>7652</v>
      </c>
      <c r="E37" s="31">
        <f t="shared" si="0"/>
        <v>3.4500784108729747E-2</v>
      </c>
    </row>
    <row r="38" spans="2:5" x14ac:dyDescent="0.2">
      <c r="B38" s="29" t="s">
        <v>71</v>
      </c>
      <c r="C38" s="30">
        <f>IFERROR(VLOOKUP(B38,[3]_3TOsiptel!$A:$F,6,0),0)</f>
        <v>288</v>
      </c>
      <c r="D38" s="30">
        <f>+VLOOKUP(B38,[2]_1TOsiptel!$A:$F,6,0)</f>
        <v>5235</v>
      </c>
      <c r="E38" s="31">
        <f t="shared" si="0"/>
        <v>5.501432664756447E-2</v>
      </c>
    </row>
    <row r="39" spans="2:5" x14ac:dyDescent="0.2">
      <c r="B39" s="29" t="s">
        <v>72</v>
      </c>
      <c r="C39" s="30">
        <f>IFERROR(VLOOKUP(B39,[3]_3TOsiptel!$A:$F,6,0),0)</f>
        <v>163</v>
      </c>
      <c r="D39" s="30">
        <f>+VLOOKUP(B39,[2]_1TOsiptel!$A:$F,6,0)</f>
        <v>4255</v>
      </c>
      <c r="E39" s="31">
        <f t="shared" si="0"/>
        <v>3.8307873090481788E-2</v>
      </c>
    </row>
    <row r="40" spans="2:5" x14ac:dyDescent="0.2">
      <c r="B40" s="29" t="s">
        <v>73</v>
      </c>
      <c r="C40" s="30">
        <f>IFERROR(VLOOKUP(B40,[3]_3TOsiptel!$A:$F,6,0),0)</f>
        <v>256</v>
      </c>
      <c r="D40" s="30">
        <f>+VLOOKUP(B40,[2]_1TOsiptel!$A:$F,6,0)</f>
        <v>7566</v>
      </c>
      <c r="E40" s="31">
        <f t="shared" si="0"/>
        <v>3.3835580227332802E-2</v>
      </c>
    </row>
    <row r="41" spans="2:5" x14ac:dyDescent="0.2">
      <c r="B41" s="29" t="s">
        <v>74</v>
      </c>
      <c r="C41" s="30">
        <f>IFERROR(VLOOKUP(B41,[3]_3TOsiptel!$A:$F,6,0),0)</f>
        <v>179</v>
      </c>
      <c r="D41" s="30">
        <f>IFERROR(VLOOKUP(B41,[2]_1TOsiptel!$A:$F,6,0),0)</f>
        <v>5260</v>
      </c>
      <c r="E41" s="31">
        <f t="shared" si="0"/>
        <v>3.4030418250950573E-2</v>
      </c>
    </row>
    <row r="42" spans="2:5" x14ac:dyDescent="0.2">
      <c r="B42" s="29" t="s">
        <v>75</v>
      </c>
      <c r="C42" s="30">
        <f>IFERROR(VLOOKUP(B42,[3]_3TOsiptel!$A:$F,6,0),0)</f>
        <v>758</v>
      </c>
      <c r="D42" s="30">
        <f>IFERROR(VLOOKUP(B42,[2]_1TOsiptel!$A:$F,6,0),0)</f>
        <v>13552</v>
      </c>
      <c r="E42" s="31">
        <f t="shared" si="0"/>
        <v>5.5932703659976386E-2</v>
      </c>
    </row>
    <row r="43" spans="2:5" x14ac:dyDescent="0.2">
      <c r="B43" s="29" t="s">
        <v>76</v>
      </c>
      <c r="C43" s="30">
        <f>IFERROR(VLOOKUP(B43,[3]_3TOsiptel!$A:$F,6,0),0)</f>
        <v>60</v>
      </c>
      <c r="D43" s="30">
        <f>+VLOOKUP(B43,[2]_1TOsiptel!$A:$F,6,0)</f>
        <v>4108</v>
      </c>
      <c r="E43" s="31">
        <f t="shared" si="0"/>
        <v>1.4605647517039922E-2</v>
      </c>
    </row>
    <row r="44" spans="2:5" x14ac:dyDescent="0.2">
      <c r="B44" s="29" t="s">
        <v>77</v>
      </c>
      <c r="C44" s="30">
        <f>IFERROR(VLOOKUP(B44,[3]_3TOsiptel!$A:$F,6,0),0)</f>
        <v>0</v>
      </c>
      <c r="D44" s="30" t="s">
        <v>95</v>
      </c>
      <c r="E44" s="31">
        <f t="shared" si="0"/>
        <v>0</v>
      </c>
    </row>
    <row r="45" spans="2:5" x14ac:dyDescent="0.2">
      <c r="B45" s="29" t="s">
        <v>78</v>
      </c>
      <c r="C45" s="30">
        <f>IFERROR(VLOOKUP(B45,[3]_3TOsiptel!$A:$F,6,0),0)</f>
        <v>90</v>
      </c>
      <c r="D45" s="30">
        <f>+VLOOKUP(B45,[2]_1TOsiptel!$A:$F,6,0)</f>
        <v>4470</v>
      </c>
      <c r="E45" s="31">
        <f t="shared" si="0"/>
        <v>2.0134228187919462E-2</v>
      </c>
    </row>
    <row r="46" spans="2:5" x14ac:dyDescent="0.2">
      <c r="B46" s="29" t="s">
        <v>79</v>
      </c>
      <c r="C46" s="30">
        <f>IFERROR(VLOOKUP(B46,[3]_3TOsiptel!$A:$F,6,0),0)</f>
        <v>78</v>
      </c>
      <c r="D46" s="30">
        <f>+VLOOKUP(B46,[2]_1TOsiptel!$A:$F,6,0)</f>
        <v>2418</v>
      </c>
      <c r="E46" s="31">
        <f t="shared" si="0"/>
        <v>3.2258064516129031E-2</v>
      </c>
    </row>
    <row r="47" spans="2:5" x14ac:dyDescent="0.2">
      <c r="B47" s="29" t="s">
        <v>80</v>
      </c>
      <c r="C47" s="30">
        <f>IFERROR(VLOOKUP(B47,[3]_3TOsiptel!$A:$F,6,0),0)</f>
        <v>0</v>
      </c>
      <c r="D47" s="30">
        <f>IFERROR(VLOOKUP(C47,[3]_3TOsiptel!$A:$F,6,0),0)</f>
        <v>0</v>
      </c>
      <c r="E47" s="31">
        <f t="shared" si="0"/>
        <v>0</v>
      </c>
    </row>
    <row r="48" spans="2:5" x14ac:dyDescent="0.2">
      <c r="B48" s="60" t="s">
        <v>81</v>
      </c>
      <c r="C48" s="30">
        <f>IFERROR(VLOOKUP(B48,[3]_3TOsiptel!$A:$F,6,0),0)</f>
        <v>14</v>
      </c>
      <c r="D48" s="30">
        <f>+VLOOKUP(B48,[2]_1TOsiptel!$A:$F,6,0)</f>
        <v>2250</v>
      </c>
      <c r="E48" s="31">
        <f t="shared" si="0"/>
        <v>6.2222222222222219E-3</v>
      </c>
    </row>
    <row r="49" spans="2:5" x14ac:dyDescent="0.2">
      <c r="B49" s="15"/>
      <c r="C49" s="64">
        <f>SUM(C14:C48)</f>
        <v>6125</v>
      </c>
      <c r="D49" s="64">
        <f>SUM(D14:D48)</f>
        <v>191241</v>
      </c>
      <c r="E49" s="32">
        <f>IFERROR((C49/D49),0)</f>
        <v>3.2027650974424941E-2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I15" sqref="I15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9" t="s">
        <v>83</v>
      </c>
      <c r="C2" s="69"/>
      <c r="D2" s="69"/>
      <c r="E2" s="69"/>
    </row>
    <row r="3" spans="2:7" ht="15" customHeight="1" x14ac:dyDescent="0.25">
      <c r="B3" s="76" t="s">
        <v>84</v>
      </c>
      <c r="C3" s="76"/>
      <c r="D3" s="76"/>
      <c r="E3" s="76"/>
    </row>
    <row r="4" spans="2:7" x14ac:dyDescent="0.25">
      <c r="B4" s="69" t="s">
        <v>1</v>
      </c>
      <c r="C4" s="69"/>
      <c r="D4" s="69"/>
      <c r="E4" s="69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1">
        <v>2019</v>
      </c>
      <c r="D7" s="26"/>
    </row>
    <row r="8" spans="2:7" x14ac:dyDescent="0.25">
      <c r="B8" s="25" t="s">
        <v>4</v>
      </c>
      <c r="C8" t="s">
        <v>125</v>
      </c>
      <c r="D8" s="26"/>
    </row>
    <row r="9" spans="2:7" ht="15" customHeight="1" x14ac:dyDescent="0.25">
      <c r="B9" s="25" t="s">
        <v>6</v>
      </c>
      <c r="C9" s="77" t="s">
        <v>30</v>
      </c>
      <c r="D9" s="77"/>
      <c r="E9" s="77"/>
    </row>
    <row r="10" spans="2:7" ht="15" customHeight="1" x14ac:dyDescent="0.25">
      <c r="B10" s="25" t="s">
        <v>5</v>
      </c>
      <c r="C10" s="75" t="s">
        <v>31</v>
      </c>
      <c r="D10" s="75"/>
      <c r="E10" s="75"/>
    </row>
    <row r="11" spans="2:7" x14ac:dyDescent="0.25">
      <c r="B11" s="25"/>
      <c r="C11" s="75"/>
      <c r="D11" s="75"/>
      <c r="E11" s="75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85</v>
      </c>
      <c r="C14" s="47">
        <v>151</v>
      </c>
      <c r="D14" s="47">
        <v>3444</v>
      </c>
      <c r="E14" s="52">
        <f>IFERROR(C14/D14,"")</f>
        <v>4.3844367015098723E-2</v>
      </c>
      <c r="G14" s="55"/>
    </row>
    <row r="15" spans="2:7" x14ac:dyDescent="0.25">
      <c r="B15" s="38" t="s">
        <v>86</v>
      </c>
      <c r="C15" s="47">
        <v>1599</v>
      </c>
      <c r="D15" s="47">
        <v>54328</v>
      </c>
      <c r="E15" s="52">
        <f>IFERROR(C15/D15,"")</f>
        <v>2.9432336916507141E-2</v>
      </c>
      <c r="G15" s="55"/>
    </row>
    <row r="16" spans="2:7" x14ac:dyDescent="0.25">
      <c r="B16" s="38" t="s">
        <v>48</v>
      </c>
      <c r="C16" s="47">
        <v>20518</v>
      </c>
      <c r="D16" s="47">
        <v>789484</v>
      </c>
      <c r="E16" s="52">
        <f>IFERROR(C16/D16,"")</f>
        <v>2.5989127075406213E-2</v>
      </c>
      <c r="G16" s="56"/>
    </row>
    <row r="17" spans="2:7" x14ac:dyDescent="0.25">
      <c r="B17" s="16" t="s">
        <v>10</v>
      </c>
      <c r="C17" s="53">
        <f>SUM(C14:C16)</f>
        <v>22268</v>
      </c>
      <c r="D17" s="53">
        <f>SUM(D14:D16)</f>
        <v>847256</v>
      </c>
      <c r="E17" s="54">
        <f>IFERROR(C17/D17,0)</f>
        <v>2.6282493130765673E-2</v>
      </c>
      <c r="G17" s="56"/>
    </row>
    <row r="18" spans="2:7" x14ac:dyDescent="0.25">
      <c r="G18" s="56"/>
    </row>
    <row r="19" spans="2:7" x14ac:dyDescent="0.25">
      <c r="C19" s="56"/>
      <c r="F19" t="s">
        <v>124</v>
      </c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124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AD7F-BC9B-4255-84D4-50B397092B20}">
  <dimension ref="B2:I23"/>
  <sheetViews>
    <sheetView showGridLines="0" tabSelected="1" zoomScale="85" zoomScaleNormal="85" workbookViewId="0">
      <selection activeCell="H12" sqref="H1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9" t="s">
        <v>36</v>
      </c>
      <c r="C2" s="69"/>
      <c r="D2" s="69"/>
      <c r="E2" s="69"/>
    </row>
    <row r="3" spans="2:9" ht="15" customHeight="1" x14ac:dyDescent="0.25">
      <c r="B3" s="76" t="s">
        <v>37</v>
      </c>
      <c r="C3" s="76"/>
      <c r="D3" s="76"/>
      <c r="E3" s="76"/>
    </row>
    <row r="4" spans="2:9" x14ac:dyDescent="0.25">
      <c r="B4" s="69" t="s">
        <v>1</v>
      </c>
      <c r="C4" s="69"/>
      <c r="D4" s="69"/>
      <c r="E4" s="69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61">
        <v>2019</v>
      </c>
    </row>
    <row r="8" spans="2:9" x14ac:dyDescent="0.25">
      <c r="B8" t="s">
        <v>4</v>
      </c>
      <c r="C8" t="s">
        <v>125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71" t="s">
        <v>39</v>
      </c>
      <c r="D10" s="71"/>
      <c r="E10" s="71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1608680</v>
      </c>
      <c r="D13" s="47">
        <v>1608680</v>
      </c>
      <c r="E13" s="58">
        <v>1</v>
      </c>
      <c r="I13" s="49"/>
    </row>
    <row r="14" spans="2:9" x14ac:dyDescent="0.25">
      <c r="B14" s="50">
        <v>102</v>
      </c>
      <c r="C14" s="47">
        <v>10287</v>
      </c>
      <c r="D14" s="47">
        <v>10287</v>
      </c>
      <c r="E14" s="58">
        <v>1</v>
      </c>
      <c r="I14" s="49"/>
    </row>
    <row r="15" spans="2:9" x14ac:dyDescent="0.25">
      <c r="B15" s="50">
        <v>103</v>
      </c>
      <c r="C15" s="47">
        <v>63154</v>
      </c>
      <c r="D15" s="47">
        <v>63154</v>
      </c>
      <c r="E15" s="5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662906</v>
      </c>
      <c r="D17" s="47">
        <v>789173</v>
      </c>
      <c r="E17" s="48">
        <v>0.84</v>
      </c>
    </row>
    <row r="18" spans="2:5" x14ac:dyDescent="0.25">
      <c r="B18" s="50">
        <v>102</v>
      </c>
      <c r="C18" s="47">
        <v>3324</v>
      </c>
      <c r="D18" s="47">
        <v>3444</v>
      </c>
      <c r="E18" s="48">
        <v>0.96499999999999997</v>
      </c>
    </row>
    <row r="19" spans="2:5" x14ac:dyDescent="0.25">
      <c r="B19" s="38">
        <v>103</v>
      </c>
      <c r="C19" s="47">
        <v>50411</v>
      </c>
      <c r="D19" s="47">
        <v>54328</v>
      </c>
      <c r="E19" s="48">
        <v>0.92800000000000005</v>
      </c>
    </row>
    <row r="22" spans="2:5" x14ac:dyDescent="0.25">
      <c r="B22" s="34" t="s">
        <v>123</v>
      </c>
      <c r="C22" s="34"/>
      <c r="D22" s="34"/>
      <c r="E22" s="34"/>
    </row>
    <row r="23" spans="2:5" x14ac:dyDescent="0.25">
      <c r="B23" s="34" t="s">
        <v>82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2019-07-12T20:48:53Z</dcterms:modified>
</cp:coreProperties>
</file>