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valost\AppData\Local\Microsoft\Windows\INetCache\Content.Outlook\11JXL26Y\"/>
    </mc:Choice>
  </mc:AlternateContent>
  <xr:revisionPtr revIDLastSave="0" documentId="13_ncr:1_{9493CDA0-ABBA-4A35-B6D2-4AD3DE5F70B6}" xr6:coauthVersionLast="44" xr6:coauthVersionMax="45" xr10:uidLastSave="{00000000-0000-0000-0000-000000000000}"/>
  <bookViews>
    <workbookView xWindow="2505" yWindow="2505" windowWidth="15375" windowHeight="7875" xr2:uid="{00000000-000D-0000-FFFF-FFFF00000000}"/>
  </bookViews>
  <sheets>
    <sheet name="Anexo F (CSA)" sheetId="14" r:id="rId1"/>
    <sheet name="Anexo G (TEAP)" sheetId="9" r:id="rId2"/>
    <sheet name="Anexo H (DAP)" sheetId="10" r:id="rId3"/>
    <sheet name="Anexo I (CAT)" sheetId="12" r:id="rId4"/>
    <sheet name="Anexo J (AVH)" sheetId="13" r:id="rId5"/>
  </sheets>
  <externalReferences>
    <externalReference r:id="rId6"/>
  </externalReferences>
  <definedNames>
    <definedName name="_xlnm._FilterDatabase" localSheetId="1" hidden="1">'Anexo G (TEAP)'!$B$12:$M$12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4" l="1"/>
  <c r="C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47" i="14" l="1"/>
  <c r="C8" i="13"/>
  <c r="E13" i="13"/>
  <c r="E14" i="13"/>
  <c r="E15" i="13"/>
  <c r="E17" i="13"/>
  <c r="E18" i="13"/>
  <c r="E19" i="13"/>
  <c r="E16" i="12"/>
  <c r="E15" i="12"/>
  <c r="D17" i="12"/>
  <c r="E14" i="12"/>
  <c r="C8" i="12"/>
  <c r="C17" i="12" l="1"/>
  <c r="E17" i="12" s="1"/>
  <c r="C8" i="10" l="1"/>
  <c r="F24" i="9" l="1"/>
  <c r="E91" i="9" l="1"/>
  <c r="G92" i="9"/>
  <c r="E92" i="9"/>
  <c r="F91" i="9"/>
  <c r="D92" i="9"/>
  <c r="F92" i="9"/>
  <c r="G91" i="9"/>
  <c r="D91" i="9"/>
  <c r="E24" i="10"/>
  <c r="E15" i="10"/>
  <c r="E20" i="10"/>
  <c r="F21" i="9"/>
  <c r="E23" i="10"/>
  <c r="E31" i="10"/>
  <c r="E18" i="9"/>
  <c r="H28" i="9"/>
  <c r="F18" i="9"/>
  <c r="G27" i="9"/>
  <c r="G18" i="9"/>
  <c r="E18" i="10"/>
  <c r="E32" i="10"/>
  <c r="E33" i="10"/>
  <c r="E29" i="10"/>
  <c r="E19" i="10"/>
  <c r="E22" i="10"/>
  <c r="E36" i="10"/>
  <c r="F27" i="9"/>
  <c r="E26" i="10"/>
  <c r="E35" i="10"/>
  <c r="H88" i="9"/>
  <c r="H46" i="9"/>
  <c r="H67" i="9"/>
  <c r="E21" i="9"/>
  <c r="H73" i="9"/>
  <c r="E27" i="10"/>
  <c r="E39" i="10"/>
  <c r="E34" i="10"/>
  <c r="H40" i="9"/>
  <c r="G21" i="9"/>
  <c r="E21" i="10"/>
  <c r="G24" i="9"/>
  <c r="E24" i="9"/>
  <c r="H19" i="9"/>
  <c r="H52" i="9"/>
  <c r="H22" i="9"/>
  <c r="H31" i="9"/>
  <c r="H43" i="9"/>
  <c r="E38" i="10"/>
  <c r="E16" i="10"/>
  <c r="E25" i="10"/>
  <c r="E37" i="10"/>
  <c r="C40" i="10"/>
  <c r="E28" i="10"/>
  <c r="E17" i="10"/>
  <c r="E30" i="10"/>
  <c r="H70" i="9"/>
  <c r="H79" i="9"/>
  <c r="E27" i="9"/>
  <c r="H13" i="9"/>
  <c r="H34" i="9"/>
  <c r="H55" i="9"/>
  <c r="H61" i="9"/>
  <c r="H82" i="9"/>
  <c r="H16" i="9"/>
  <c r="H25" i="9"/>
  <c r="H37" i="9"/>
  <c r="H49" i="9"/>
  <c r="H58" i="9"/>
  <c r="H64" i="9"/>
  <c r="H76" i="9"/>
  <c r="H85" i="9"/>
  <c r="H89" i="9"/>
  <c r="H71" i="9"/>
  <c r="H80" i="9"/>
  <c r="D40" i="10"/>
  <c r="E14" i="10"/>
  <c r="E15" i="9"/>
  <c r="H14" i="9"/>
  <c r="D15" i="9"/>
  <c r="H35" i="9"/>
  <c r="H47" i="9"/>
  <c r="H56" i="9"/>
  <c r="H62" i="9"/>
  <c r="H74" i="9"/>
  <c r="H83" i="9"/>
  <c r="H20" i="9"/>
  <c r="D21" i="9"/>
  <c r="H29" i="9"/>
  <c r="H41" i="9"/>
  <c r="H53" i="9"/>
  <c r="H68" i="9"/>
  <c r="F15" i="9"/>
  <c r="H23" i="9"/>
  <c r="D24" i="9"/>
  <c r="H32" i="9"/>
  <c r="H44" i="9"/>
  <c r="G15" i="9"/>
  <c r="D18" i="9"/>
  <c r="H17" i="9"/>
  <c r="H26" i="9"/>
  <c r="D27" i="9"/>
  <c r="H38" i="9"/>
  <c r="H50" i="9"/>
  <c r="H59" i="9"/>
  <c r="H65" i="9"/>
  <c r="H77" i="9"/>
  <c r="H86" i="9"/>
  <c r="H92" i="9" l="1"/>
  <c r="H48" i="9"/>
  <c r="H91" i="9"/>
  <c r="H33" i="9"/>
  <c r="H18" i="9"/>
  <c r="H90" i="9"/>
  <c r="H63" i="9"/>
  <c r="H30" i="9"/>
  <c r="H24" i="9"/>
  <c r="H78" i="9"/>
  <c r="H75" i="9"/>
  <c r="H69" i="9"/>
  <c r="H84" i="9"/>
  <c r="H27" i="9"/>
  <c r="H60" i="9"/>
  <c r="H57" i="9"/>
  <c r="H81" i="9"/>
  <c r="H21" i="9"/>
  <c r="H51" i="9"/>
  <c r="H54" i="9"/>
  <c r="H42" i="9"/>
  <c r="E93" i="9"/>
  <c r="H45" i="9"/>
  <c r="D93" i="9"/>
  <c r="F93" i="9"/>
  <c r="H36" i="9"/>
  <c r="H39" i="9"/>
  <c r="E40" i="10"/>
  <c r="H66" i="9"/>
  <c r="H87" i="9"/>
  <c r="G93" i="9"/>
  <c r="H72" i="9"/>
  <c r="H15" i="9"/>
  <c r="H93" i="9" l="1"/>
</calcChain>
</file>

<file path=xl/sharedStrings.xml><?xml version="1.0" encoding="utf-8"?>
<sst xmlns="http://schemas.openxmlformats.org/spreadsheetml/2006/main" count="259" uniqueCount="120">
  <si>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</si>
  <si>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</si>
  <si>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</si>
  <si>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</si>
  <si>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</si>
  <si>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</si>
  <si>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</si>
  <si>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</si>
  <si>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</si>
  <si>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</si>
  <si>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</si>
  <si>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</si>
  <si>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</si>
  <si>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</si>
  <si>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</si>
  <si>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</si>
  <si>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</si>
  <si>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</si>
  <si>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</si>
  <si>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</si>
  <si>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</si>
  <si>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</si>
  <si>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</si>
  <si>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</si>
  <si>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</si>
  <si>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</si>
  <si>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</si>
  <si>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</si>
  <si>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</si>
  <si>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</si>
  <si>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</si>
  <si>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</si>
  <si>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</si>
  <si>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</si>
  <si>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</si>
  <si>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</si>
  <si>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</si>
  <si>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</si>
  <si>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</si>
  <si>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</si>
  <si>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</si>
  <si>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</si>
  <si>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</si>
  <si>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</si>
  <si>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</si>
  <si>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</si>
  <si>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</si>
  <si>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</si>
  <si>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</si>
  <si>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</si>
  <si>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</si>
  <si>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</si>
  <si>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</si>
  <si>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</si>
  <si>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</si>
  <si>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</si>
  <si>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</si>
  <si>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</si>
  <si>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</si>
  <si>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</si>
  <si>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</si>
  <si>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</si>
  <si>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</si>
  <si>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</si>
  <si>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Victoria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</si>
  <si>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</si>
  <si>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</si>
  <si>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</si>
  <si>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</si>
  <si>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</si>
  <si>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</si>
  <si>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</si>
  <si>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</si>
  <si>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</si>
  <si>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</si>
  <si>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</si>
  <si>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</si>
  <si>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</si>
  <si>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</si>
  <si>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</si>
  <si>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</si>
  <si>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</si>
  <si>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</si>
  <si>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</si>
  <si>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TP_Larco</t>
  </si>
  <si>
    <t>Septiembre</t>
  </si>
  <si>
    <t xml:space="preserve"> </t>
  </si>
  <si>
    <t>* Se reportan las llamadas atendidas por un agente ingresadas por el 102 (Reclamos)</t>
  </si>
  <si>
    <t/>
  </si>
  <si>
    <t>TP Arequipa</t>
  </si>
  <si>
    <t>TPF Cercado</t>
  </si>
  <si>
    <t>TP Chiclayo</t>
  </si>
  <si>
    <t>TP Chimbote</t>
  </si>
  <si>
    <t>TP Chincha</t>
  </si>
  <si>
    <t>TP Cusco</t>
  </si>
  <si>
    <t>TP Huacho</t>
  </si>
  <si>
    <t>TP Huancayo</t>
  </si>
  <si>
    <t>TP Ica</t>
  </si>
  <si>
    <t>TP Ilo</t>
  </si>
  <si>
    <t>TPF Jockey Plaza</t>
  </si>
  <si>
    <t>TP Juliaca</t>
  </si>
  <si>
    <t>TP Larco</t>
  </si>
  <si>
    <t>TPF Minka</t>
  </si>
  <si>
    <t>TP Miraflores</t>
  </si>
  <si>
    <t>TP Piura</t>
  </si>
  <si>
    <t>TP Plaza República</t>
  </si>
  <si>
    <t>TP San Borja</t>
  </si>
  <si>
    <t>TP San Juan de Lurigancho</t>
  </si>
  <si>
    <t>TP San Juan de Miraflores</t>
  </si>
  <si>
    <t>TP San Miguel</t>
  </si>
  <si>
    <t>TP Santa Anita</t>
  </si>
  <si>
    <t>TP Tacna</t>
  </si>
  <si>
    <t>TP Talara</t>
  </si>
  <si>
    <t>TP Trujillo</t>
  </si>
  <si>
    <t>TPF Tumbes</t>
  </si>
  <si>
    <t>TPF Chorrillos</t>
  </si>
  <si>
    <t>TPF La Victoria</t>
  </si>
  <si>
    <t>TP Megaplaza</t>
  </si>
  <si>
    <t>TPF Open Plaza</t>
  </si>
  <si>
    <t>Setiembre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</si>
</sst>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%"/>
    <numFmt numFmtId="166" formatCode="0.00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7" fillId="0" borderId="0" xfId="0" applyFont="1"/>
    <xf numFmtId="3" fontId="0" fillId="0" borderId="0" xfId="0" applyNumberFormat="1"/>
    <xf numFmtId="9" fontId="0" fillId="0" borderId="0" xfId="1" applyFont="1"/>
    <xf numFmtId="9" fontId="5" fillId="2" borderId="1" xfId="1" applyNumberFormat="1" applyFont="1" applyFill="1" applyBorder="1" applyAlignment="1">
      <alignment horizontal="center" vertical="center"/>
    </xf>
    <xf numFmtId="9" fontId="4" fillId="2" borderId="1" xfId="1" applyNumberFormat="1" applyFont="1" applyFill="1" applyBorder="1" applyAlignment="1">
      <alignment horizontal="center" vertical="center"/>
    </xf>
    <xf numFmtId="9" fontId="5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9" fillId="0" borderId="0" xfId="0" applyFont="1" applyAlignment="1">
      <alignment vertical="center"/>
    </xf>
    <xf numFmtId="3" fontId="0" fillId="0" borderId="2" xfId="0" applyNumberForma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0" fillId="0" borderId="0" xfId="0" applyNumberFormat="1"/>
    <xf numFmtId="1" fontId="1" fillId="2" borderId="2" xfId="0" applyNumberFormat="1" applyFont="1" applyFill="1" applyBorder="1" applyAlignment="1">
      <alignment horizontal="center"/>
    </xf>
    <xf numFmtId="166" fontId="1" fillId="4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 2" xfId="2" xr:uid="{584D2AB2-9E3C-48B4-A6D2-B142775AD79A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lanificaci&#243;n%20Call_%20Experiencia%20al%20Cliente%20Personas\17.%20Planificaci&#243;n_Callin\Osiptel\2020\202009\Indicadores%20de%20Calidad%20-%20Atenci&#243;n%20a%20Usuarios%202020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(CAT)"/>
      <sheetName val="Anexo J (AVH)"/>
      <sheetName val="RO"/>
      <sheetName val="Per + Emp"/>
      <sheetName val="TAB"/>
    </sheetNames>
    <sheetDataSet>
      <sheetData sheetId="0">
        <row r="8">
          <cell r="C8" t="str">
            <v>Setiembre</v>
          </cell>
        </row>
      </sheetData>
      <sheetData sheetId="1"/>
      <sheetData sheetId="2"/>
      <sheetData sheetId="3">
        <row r="2">
          <cell r="B2">
            <v>44075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8E2ED-7E1C-4345-A511-9654CE3B7A8A}">
  <dimension ref="B2:E47"/>
  <sheetViews>
    <sheetView showGridLines="0" tabSelected="1" zoomScale="70" zoomScaleNormal="70" workbookViewId="0">
      <selection activeCell="C10" sqref="C10:D11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43.42578125" bestFit="1" customWidth="1"/>
    <col min="5" max="5" width="14.140625" customWidth="1"/>
  </cols>
  <sheetData>
    <row r="2" spans="2:5" x14ac:dyDescent="0.25">
      <c r="B2" s="71" t="s">
        <v>28</v>
      </c>
      <c r="C2" s="71"/>
      <c r="D2" s="71"/>
      <c r="E2" s="71"/>
    </row>
    <row r="3" spans="2:5" x14ac:dyDescent="0.25">
      <c r="B3" s="72" t="s">
        <v>0</v>
      </c>
      <c r="C3" s="72"/>
      <c r="D3" s="72"/>
      <c r="E3" s="72"/>
    </row>
    <row r="4" spans="2:5" x14ac:dyDescent="0.25">
      <c r="B4" s="71" t="s">
        <v>1</v>
      </c>
      <c r="C4" s="71"/>
      <c r="D4" s="71"/>
      <c r="E4" s="71"/>
    </row>
    <row r="5" spans="2:5" x14ac:dyDescent="0.25">
      <c r="B5" s="56"/>
      <c r="C5" s="56"/>
      <c r="D5" s="56"/>
      <c r="E5" s="56"/>
    </row>
    <row r="6" spans="2:5" x14ac:dyDescent="0.25">
      <c r="B6" t="s">
        <v>2</v>
      </c>
      <c r="C6" t="s">
        <v>79</v>
      </c>
    </row>
    <row r="7" spans="2:5" x14ac:dyDescent="0.25">
      <c r="B7" t="s">
        <v>3</v>
      </c>
      <c r="C7" s="55">
        <v>2020</v>
      </c>
    </row>
    <row r="8" spans="2:5" x14ac:dyDescent="0.25">
      <c r="B8" t="s">
        <v>4</v>
      </c>
      <c r="C8" t="s">
        <v>119</v>
      </c>
    </row>
    <row r="9" spans="2:5" x14ac:dyDescent="0.25">
      <c r="B9" t="s">
        <v>6</v>
      </c>
      <c r="C9" s="73" t="s">
        <v>7</v>
      </c>
      <c r="D9" s="73"/>
    </row>
    <row r="10" spans="2:5" x14ac:dyDescent="0.25">
      <c r="B10" t="s">
        <v>5</v>
      </c>
      <c r="C10" s="74" t="s">
        <v>8</v>
      </c>
      <c r="D10" s="74"/>
    </row>
    <row r="11" spans="2:5" x14ac:dyDescent="0.25">
      <c r="C11" s="74"/>
      <c r="D11" s="74"/>
    </row>
    <row r="13" spans="2:5" x14ac:dyDescent="0.25">
      <c r="B13" s="18" t="s">
        <v>9</v>
      </c>
      <c r="C13" s="42" t="s">
        <v>11</v>
      </c>
      <c r="D13" s="42" t="s">
        <v>12</v>
      </c>
      <c r="E13" s="6" t="s">
        <v>13</v>
      </c>
    </row>
    <row r="14" spans="2:5" x14ac:dyDescent="0.25">
      <c r="B14" s="3" t="s">
        <v>89</v>
      </c>
      <c r="C14" s="22">
        <v>0.23333333333333334</v>
      </c>
      <c r="D14" s="23">
        <v>254</v>
      </c>
      <c r="E14" s="7">
        <f t="shared" ref="E14:E46" si="0">(C14/D14)</f>
        <v>9.1863517060367453E-4</v>
      </c>
    </row>
    <row r="15" spans="2:5" x14ac:dyDescent="0.25">
      <c r="B15" s="3" t="s">
        <v>90</v>
      </c>
      <c r="C15" s="22">
        <v>0.23333333333333334</v>
      </c>
      <c r="D15" s="23">
        <v>326</v>
      </c>
      <c r="E15" s="7">
        <f t="shared" si="0"/>
        <v>7.1574642126789368E-4</v>
      </c>
    </row>
    <row r="16" spans="2:5" x14ac:dyDescent="0.25">
      <c r="B16" s="3" t="s">
        <v>91</v>
      </c>
      <c r="C16" s="22">
        <v>0.23333333333333334</v>
      </c>
      <c r="D16" s="23">
        <v>232</v>
      </c>
      <c r="E16" s="7">
        <f t="shared" si="0"/>
        <v>1.0057471264367816E-3</v>
      </c>
    </row>
    <row r="17" spans="2:5" x14ac:dyDescent="0.25">
      <c r="B17" s="3" t="s">
        <v>92</v>
      </c>
      <c r="C17" s="22">
        <v>0.23333333333333334</v>
      </c>
      <c r="D17" s="23">
        <v>260</v>
      </c>
      <c r="E17" s="7">
        <f t="shared" si="0"/>
        <v>8.9743589743589744E-4</v>
      </c>
    </row>
    <row r="18" spans="2:5" x14ac:dyDescent="0.25">
      <c r="B18" s="3" t="s">
        <v>93</v>
      </c>
      <c r="C18" s="22">
        <v>0.23333333333333334</v>
      </c>
      <c r="D18" s="23">
        <v>210</v>
      </c>
      <c r="E18" s="7">
        <f t="shared" si="0"/>
        <v>1.1111111111111111E-3</v>
      </c>
    </row>
    <row r="19" spans="2:5" x14ac:dyDescent="0.25">
      <c r="B19" s="3" t="s">
        <v>94</v>
      </c>
      <c r="C19" s="22">
        <v>0.23333333333333334</v>
      </c>
      <c r="D19" s="23">
        <v>232</v>
      </c>
      <c r="E19" s="7">
        <f t="shared" si="0"/>
        <v>1.0057471264367816E-3</v>
      </c>
    </row>
    <row r="20" spans="2:5" x14ac:dyDescent="0.25">
      <c r="B20" s="3" t="s">
        <v>95</v>
      </c>
      <c r="C20" s="22">
        <v>0.23333333333333334</v>
      </c>
      <c r="D20" s="23">
        <v>253</v>
      </c>
      <c r="E20" s="7">
        <f t="shared" si="0"/>
        <v>9.2226613965744407E-4</v>
      </c>
    </row>
    <row r="21" spans="2:5" x14ac:dyDescent="0.25">
      <c r="B21" s="3" t="s">
        <v>96</v>
      </c>
      <c r="C21" s="22">
        <v>0.23333333333333334</v>
      </c>
      <c r="D21" s="23">
        <v>232</v>
      </c>
      <c r="E21" s="7">
        <f t="shared" si="0"/>
        <v>1.0057471264367816E-3</v>
      </c>
    </row>
    <row r="22" spans="2:5" x14ac:dyDescent="0.25">
      <c r="B22" s="3" t="s">
        <v>97</v>
      </c>
      <c r="C22" s="22">
        <v>0.23333333333333334</v>
      </c>
      <c r="D22" s="23">
        <v>232</v>
      </c>
      <c r="E22" s="7">
        <f t="shared" si="0"/>
        <v>1.0057471264367816E-3</v>
      </c>
    </row>
    <row r="23" spans="2:5" x14ac:dyDescent="0.25">
      <c r="B23" s="3" t="s">
        <v>98</v>
      </c>
      <c r="C23" s="22">
        <v>0.23333333333333334</v>
      </c>
      <c r="D23" s="23">
        <v>232</v>
      </c>
      <c r="E23" s="7">
        <f t="shared" si="0"/>
        <v>1.0057471264367816E-3</v>
      </c>
    </row>
    <row r="24" spans="2:5" x14ac:dyDescent="0.25">
      <c r="B24" s="3" t="s">
        <v>99</v>
      </c>
      <c r="C24" s="22">
        <v>0.23333333333333334</v>
      </c>
      <c r="D24" s="23">
        <v>330</v>
      </c>
      <c r="E24" s="7">
        <f t="shared" si="0"/>
        <v>7.0707070707070707E-4</v>
      </c>
    </row>
    <row r="25" spans="2:5" x14ac:dyDescent="0.25">
      <c r="B25" s="3" t="s">
        <v>100</v>
      </c>
      <c r="C25" s="22">
        <v>0.23333333333333334</v>
      </c>
      <c r="D25" s="23">
        <v>232</v>
      </c>
      <c r="E25" s="7">
        <f t="shared" si="0"/>
        <v>1.0057471264367816E-3</v>
      </c>
    </row>
    <row r="26" spans="2:5" x14ac:dyDescent="0.25">
      <c r="B26" s="3" t="s">
        <v>101</v>
      </c>
      <c r="C26" s="22">
        <v>0.23333333333333334</v>
      </c>
      <c r="D26" s="23">
        <v>322</v>
      </c>
      <c r="E26" s="7">
        <f t="shared" si="0"/>
        <v>7.246376811594203E-4</v>
      </c>
    </row>
    <row r="27" spans="2:5" x14ac:dyDescent="0.25">
      <c r="B27" s="3" t="s">
        <v>102</v>
      </c>
      <c r="C27" s="22">
        <v>0.23333333333333334</v>
      </c>
      <c r="D27" s="23">
        <v>326</v>
      </c>
      <c r="E27" s="7">
        <f t="shared" si="0"/>
        <v>7.1574642126789368E-4</v>
      </c>
    </row>
    <row r="28" spans="2:5" x14ac:dyDescent="0.25">
      <c r="B28" s="3" t="s">
        <v>103</v>
      </c>
      <c r="C28" s="22">
        <v>0.23333333333333334</v>
      </c>
      <c r="D28" s="23">
        <v>264</v>
      </c>
      <c r="E28" s="7">
        <f t="shared" si="0"/>
        <v>8.8383838383838389E-4</v>
      </c>
    </row>
    <row r="29" spans="2:5" x14ac:dyDescent="0.25">
      <c r="B29" s="3" t="s">
        <v>104</v>
      </c>
      <c r="C29" s="22">
        <v>0.23333333333333334</v>
      </c>
      <c r="D29" s="23">
        <v>232</v>
      </c>
      <c r="E29" s="7">
        <f t="shared" si="0"/>
        <v>1.0057471264367816E-3</v>
      </c>
    </row>
    <row r="30" spans="2:5" x14ac:dyDescent="0.25">
      <c r="B30" s="3" t="s">
        <v>105</v>
      </c>
      <c r="C30" s="22">
        <v>0.23333333333333334</v>
      </c>
      <c r="D30" s="23">
        <v>264</v>
      </c>
      <c r="E30" s="7">
        <f t="shared" si="0"/>
        <v>8.8383838383838389E-4</v>
      </c>
    </row>
    <row r="31" spans="2:5" x14ac:dyDescent="0.25">
      <c r="B31" s="3" t="s">
        <v>106</v>
      </c>
      <c r="C31" s="22">
        <v>0.23333333333333334</v>
      </c>
      <c r="D31" s="23">
        <v>264</v>
      </c>
      <c r="E31" s="7">
        <f t="shared" si="0"/>
        <v>8.8383838383838389E-4</v>
      </c>
    </row>
    <row r="32" spans="2:5" x14ac:dyDescent="0.25">
      <c r="B32" s="3" t="s">
        <v>107</v>
      </c>
      <c r="C32" s="22">
        <v>0.23333333333333334</v>
      </c>
      <c r="D32" s="23">
        <v>253</v>
      </c>
      <c r="E32" s="7">
        <f t="shared" si="0"/>
        <v>9.2226613965744407E-4</v>
      </c>
    </row>
    <row r="33" spans="2:5" x14ac:dyDescent="0.25">
      <c r="B33" s="3" t="s">
        <v>108</v>
      </c>
      <c r="C33" s="22">
        <v>0.23333333333333334</v>
      </c>
      <c r="D33" s="23">
        <v>253</v>
      </c>
      <c r="E33" s="7">
        <f t="shared" si="0"/>
        <v>9.2226613965744407E-4</v>
      </c>
    </row>
    <row r="34" spans="2:5" x14ac:dyDescent="0.25">
      <c r="B34" s="3" t="s">
        <v>109</v>
      </c>
      <c r="C34" s="22">
        <v>0.23333333333333334</v>
      </c>
      <c r="D34" s="23">
        <v>285</v>
      </c>
      <c r="E34" s="7">
        <f t="shared" si="0"/>
        <v>8.1871345029239765E-4</v>
      </c>
    </row>
    <row r="35" spans="2:5" x14ac:dyDescent="0.25">
      <c r="B35" s="3" t="s">
        <v>110</v>
      </c>
      <c r="C35" s="22">
        <v>0.23333333333333334</v>
      </c>
      <c r="D35" s="23">
        <v>238</v>
      </c>
      <c r="E35" s="7">
        <f t="shared" si="0"/>
        <v>9.8039215686274508E-4</v>
      </c>
    </row>
    <row r="36" spans="2:5" x14ac:dyDescent="0.25">
      <c r="B36" s="3" t="s">
        <v>111</v>
      </c>
      <c r="C36" s="22">
        <v>0.23333333333333334</v>
      </c>
      <c r="D36" s="23">
        <v>232</v>
      </c>
      <c r="E36" s="7">
        <f t="shared" si="0"/>
        <v>1.0057471264367816E-3</v>
      </c>
    </row>
    <row r="37" spans="2:5" x14ac:dyDescent="0.25">
      <c r="B37" s="3" t="s">
        <v>112</v>
      </c>
      <c r="C37" s="22">
        <v>0.23333333333333334</v>
      </c>
      <c r="D37" s="23">
        <v>232</v>
      </c>
      <c r="E37" s="7">
        <f t="shared" si="0"/>
        <v>1.0057471264367816E-3</v>
      </c>
    </row>
    <row r="38" spans="2:5" x14ac:dyDescent="0.25">
      <c r="B38" s="3" t="s">
        <v>113</v>
      </c>
      <c r="C38" s="22">
        <v>0.23333333333333334</v>
      </c>
      <c r="D38" s="23">
        <v>254</v>
      </c>
      <c r="E38" s="7">
        <f t="shared" si="0"/>
        <v>9.1863517060367453E-4</v>
      </c>
    </row>
    <row r="39" spans="2:5" x14ac:dyDescent="0.25">
      <c r="B39" s="3" t="s">
        <v>114</v>
      </c>
      <c r="C39" s="22">
        <v>0.23333333333333334</v>
      </c>
      <c r="D39" s="23">
        <v>232</v>
      </c>
      <c r="E39" s="7">
        <f t="shared" si="0"/>
        <v>1.0057471264367816E-3</v>
      </c>
    </row>
    <row r="40" spans="2:5" x14ac:dyDescent="0.25">
      <c r="B40" s="3" t="s">
        <v>115</v>
      </c>
      <c r="C40" s="22">
        <v>0.23333333333333334</v>
      </c>
      <c r="D40" s="23">
        <v>330</v>
      </c>
      <c r="E40" s="7">
        <f t="shared" si="0"/>
        <v>7.0707070707070707E-4</v>
      </c>
    </row>
    <row r="41" spans="2:5" x14ac:dyDescent="0.25">
      <c r="B41" s="3" t="s">
        <v>116</v>
      </c>
      <c r="C41" s="22">
        <v>0.23333333333333334</v>
      </c>
      <c r="D41" s="23">
        <v>238</v>
      </c>
      <c r="E41" s="7">
        <f t="shared" si="0"/>
        <v>9.8039215686274508E-4</v>
      </c>
    </row>
    <row r="42" spans="2:5" x14ac:dyDescent="0.25">
      <c r="B42" s="3" t="s">
        <v>117</v>
      </c>
      <c r="C42" s="22">
        <v>0.23333333333333334</v>
      </c>
      <c r="D42" s="23">
        <v>360</v>
      </c>
      <c r="E42" s="7">
        <f t="shared" si="0"/>
        <v>6.4814814814814813E-4</v>
      </c>
    </row>
    <row r="43" spans="2:5" x14ac:dyDescent="0.25">
      <c r="B43" s="3" t="s">
        <v>118</v>
      </c>
      <c r="C43" s="22">
        <v>0.23333333333333334</v>
      </c>
      <c r="D43" s="23">
        <v>360</v>
      </c>
      <c r="E43" s="7">
        <f t="shared" si="0"/>
        <v>6.4814814814814813E-4</v>
      </c>
    </row>
    <row r="44" spans="2:5" x14ac:dyDescent="0.25">
      <c r="B44" s="3" t="s">
        <v>77</v>
      </c>
      <c r="C44" s="22">
        <v>0.23333333333333334</v>
      </c>
      <c r="D44" s="23">
        <v>540</v>
      </c>
      <c r="E44" s="7">
        <f t="shared" si="0"/>
        <v>4.3209876543209879E-4</v>
      </c>
    </row>
    <row r="45" spans="2:5" x14ac:dyDescent="0.25">
      <c r="B45" s="3" t="s">
        <v>78</v>
      </c>
      <c r="C45" s="22">
        <v>0.23333333333333334</v>
      </c>
      <c r="D45" s="23">
        <v>540</v>
      </c>
      <c r="E45" s="7">
        <f t="shared" si="0"/>
        <v>4.3209876543209879E-4</v>
      </c>
    </row>
    <row r="46" spans="2:5" x14ac:dyDescent="0.25">
      <c r="B46" s="3" t="s">
        <v>48</v>
      </c>
      <c r="C46" s="22">
        <v>0.23333333333333334</v>
      </c>
      <c r="D46" s="23">
        <v>540</v>
      </c>
      <c r="E46" s="7">
        <f t="shared" si="0"/>
        <v>4.3209876543209879E-4</v>
      </c>
    </row>
    <row r="47" spans="2:5" x14ac:dyDescent="0.25">
      <c r="B47" s="4" t="s">
        <v>10</v>
      </c>
      <c r="C47" s="24">
        <f>SUM(C14:C46)</f>
        <v>7.7000000000000011</v>
      </c>
      <c r="D47" s="69">
        <f>SUM(D14:D46)</f>
        <v>9584</v>
      </c>
      <c r="E47" s="70">
        <f>(C47/D47)</f>
        <v>8.0342237061769629E-4</v>
      </c>
    </row>
  </sheetData>
  <mergeCells count="5">
    <mergeCell ref="B2:E2"/>
    <mergeCell ref="B3:E3"/>
    <mergeCell ref="B4:E4"/>
    <mergeCell ref="C9:D9"/>
    <mergeCell ref="C10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93"/>
  <sheetViews>
    <sheetView showGridLines="0" topLeftCell="A4" zoomScale="70" zoomScaleNormal="70" workbookViewId="0">
      <selection activeCell="J88" sqref="J88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71" t="s">
        <v>29</v>
      </c>
      <c r="C2" s="71"/>
      <c r="D2" s="71"/>
      <c r="E2" s="71"/>
      <c r="F2" s="71"/>
      <c r="G2" s="71"/>
      <c r="H2" s="71"/>
      <c r="K2" s="17"/>
    </row>
    <row r="3" spans="2:13" x14ac:dyDescent="0.25">
      <c r="B3" s="72" t="s">
        <v>14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2:13" x14ac:dyDescent="0.25">
      <c r="B4" s="71" t="s">
        <v>1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6" spans="2:13" x14ac:dyDescent="0.25">
      <c r="B6" t="s">
        <v>2</v>
      </c>
      <c r="C6" t="s">
        <v>79</v>
      </c>
    </row>
    <row r="7" spans="2:13" x14ac:dyDescent="0.25">
      <c r="B7" t="s">
        <v>3</v>
      </c>
      <c r="C7" s="16">
        <v>2020</v>
      </c>
    </row>
    <row r="8" spans="2:13" x14ac:dyDescent="0.25">
      <c r="B8" t="s">
        <v>4</v>
      </c>
      <c r="C8" t="s">
        <v>85</v>
      </c>
    </row>
    <row r="9" spans="2:13" ht="15" customHeight="1" x14ac:dyDescent="0.25">
      <c r="B9" t="s">
        <v>6</v>
      </c>
      <c r="C9" s="73" t="s">
        <v>15</v>
      </c>
      <c r="D9" s="73"/>
      <c r="E9" s="73"/>
      <c r="F9" s="73"/>
      <c r="I9" s="2"/>
      <c r="J9" s="1"/>
      <c r="K9" s="1"/>
      <c r="L9" s="1"/>
    </row>
    <row r="10" spans="2:13" ht="15" customHeight="1" x14ac:dyDescent="0.25">
      <c r="B10" t="s">
        <v>5</v>
      </c>
      <c r="C10" s="77" t="s">
        <v>16</v>
      </c>
      <c r="D10" s="77"/>
      <c r="E10" s="77"/>
      <c r="F10" s="77"/>
      <c r="G10" s="5"/>
      <c r="I10" s="76"/>
      <c r="J10" s="76"/>
      <c r="K10" s="76"/>
      <c r="L10" s="76"/>
      <c r="M10" s="5"/>
    </row>
    <row r="11" spans="2:13" x14ac:dyDescent="0.25">
      <c r="D11" s="47">
        <v>2</v>
      </c>
      <c r="E11" s="47">
        <v>3</v>
      </c>
      <c r="F11" s="47">
        <v>4</v>
      </c>
      <c r="G11" s="47">
        <v>5</v>
      </c>
    </row>
    <row r="12" spans="2:13" x14ac:dyDescent="0.25">
      <c r="B12" s="78" t="s">
        <v>9</v>
      </c>
      <c r="C12" s="78"/>
      <c r="D12" s="25" t="s">
        <v>49</v>
      </c>
      <c r="E12" s="25" t="s">
        <v>20</v>
      </c>
      <c r="F12" s="26" t="s">
        <v>50</v>
      </c>
      <c r="G12" s="26" t="s">
        <v>51</v>
      </c>
      <c r="H12" s="26" t="s">
        <v>52</v>
      </c>
    </row>
    <row r="13" spans="2:13" x14ac:dyDescent="0.25">
      <c r="B13" s="44" t="s">
        <v>53</v>
      </c>
      <c r="C13" s="8" t="s">
        <v>17</v>
      </c>
      <c r="D13" s="9">
        <v>527</v>
      </c>
      <c r="E13" s="9">
        <v>331</v>
      </c>
      <c r="F13" s="9">
        <v>2050</v>
      </c>
      <c r="G13" s="9">
        <v>940</v>
      </c>
      <c r="H13" s="10">
        <f>IF(SUM(D13:G13)&gt;0,SUM(D13:G13),"")</f>
        <v>3848</v>
      </c>
      <c r="I13" s="48"/>
      <c r="J13" s="49"/>
    </row>
    <row r="14" spans="2:13" x14ac:dyDescent="0.25">
      <c r="B14" s="45"/>
      <c r="C14" s="8" t="s">
        <v>18</v>
      </c>
      <c r="D14" s="9">
        <v>624</v>
      </c>
      <c r="E14" s="9">
        <v>368</v>
      </c>
      <c r="F14" s="9">
        <v>2249</v>
      </c>
      <c r="G14" s="9">
        <v>973</v>
      </c>
      <c r="H14" s="10">
        <f>IF(SUM(D14:G14)&gt;0,SUM(D14:G14),"")</f>
        <v>4214</v>
      </c>
      <c r="I14" s="48"/>
      <c r="J14" s="49"/>
    </row>
    <row r="15" spans="2:13" x14ac:dyDescent="0.25">
      <c r="B15" s="46"/>
      <c r="C15" s="8" t="s">
        <v>19</v>
      </c>
      <c r="D15" s="11">
        <f>IFERROR((D13/D14),"")</f>
        <v>0.84455128205128205</v>
      </c>
      <c r="E15" s="11">
        <f>IFERROR((E13/E14),"")</f>
        <v>0.89945652173913049</v>
      </c>
      <c r="F15" s="11">
        <f>IFERROR((F13/F14),"")</f>
        <v>0.91151622943530453</v>
      </c>
      <c r="G15" s="11">
        <f>IFERROR((G13/G14),"")</f>
        <v>0.96608427543679343</v>
      </c>
      <c r="H15" s="11">
        <f>IFERROR((H13/H14),"")</f>
        <v>0.91314665401044137</v>
      </c>
      <c r="I15" s="48"/>
      <c r="J15" s="49"/>
    </row>
    <row r="16" spans="2:13" x14ac:dyDescent="0.25">
      <c r="B16" s="44" t="s">
        <v>54</v>
      </c>
      <c r="C16" s="8" t="s">
        <v>17</v>
      </c>
      <c r="D16" s="9">
        <v>907</v>
      </c>
      <c r="E16" s="9">
        <v>300</v>
      </c>
      <c r="F16" s="9">
        <v>5898</v>
      </c>
      <c r="G16" s="9">
        <v>346</v>
      </c>
      <c r="H16" s="10">
        <f t="shared" ref="H16:H17" si="0">IF(SUM(D16:G16)&gt;0,SUM(D16:G16),"")</f>
        <v>7451</v>
      </c>
      <c r="I16" s="48"/>
      <c r="J16" s="49"/>
    </row>
    <row r="17" spans="2:10" x14ac:dyDescent="0.25">
      <c r="B17" s="45"/>
      <c r="C17" s="8" t="s">
        <v>18</v>
      </c>
      <c r="D17" s="9">
        <v>1188</v>
      </c>
      <c r="E17" s="9">
        <v>362</v>
      </c>
      <c r="F17" s="9">
        <v>6816</v>
      </c>
      <c r="G17" s="9">
        <v>360</v>
      </c>
      <c r="H17" s="10">
        <f t="shared" si="0"/>
        <v>8726</v>
      </c>
      <c r="I17" s="48"/>
      <c r="J17" s="49"/>
    </row>
    <row r="18" spans="2:10" x14ac:dyDescent="0.25">
      <c r="B18" s="46"/>
      <c r="C18" s="8" t="s">
        <v>19</v>
      </c>
      <c r="D18" s="11">
        <f t="shared" ref="D18:H18" si="1">IFERROR((D16/D17),"")</f>
        <v>0.76346801346801352</v>
      </c>
      <c r="E18" s="11">
        <f t="shared" si="1"/>
        <v>0.82872928176795579</v>
      </c>
      <c r="F18" s="11">
        <f t="shared" si="1"/>
        <v>0.86531690140845074</v>
      </c>
      <c r="G18" s="11">
        <f t="shared" si="1"/>
        <v>0.96111111111111114</v>
      </c>
      <c r="H18" s="11">
        <f t="shared" si="1"/>
        <v>0.85388494155397665</v>
      </c>
      <c r="I18" s="48"/>
      <c r="J18" s="49"/>
    </row>
    <row r="19" spans="2:10" x14ac:dyDescent="0.25">
      <c r="B19" s="44" t="s">
        <v>55</v>
      </c>
      <c r="C19" s="8" t="s">
        <v>17</v>
      </c>
      <c r="D19" s="9">
        <v>369</v>
      </c>
      <c r="E19" s="9">
        <v>87</v>
      </c>
      <c r="F19" s="9">
        <v>2248</v>
      </c>
      <c r="G19" s="9">
        <v>464</v>
      </c>
      <c r="H19" s="10">
        <f t="shared" ref="H19:H20" si="2">IF(SUM(D19:G19)&gt;0,SUM(D19:G19),"")</f>
        <v>3168</v>
      </c>
      <c r="I19" s="48"/>
      <c r="J19" s="49"/>
    </row>
    <row r="20" spans="2:10" x14ac:dyDescent="0.25">
      <c r="B20" s="45"/>
      <c r="C20" s="8" t="s">
        <v>18</v>
      </c>
      <c r="D20" s="9">
        <v>405</v>
      </c>
      <c r="E20" s="9">
        <v>93</v>
      </c>
      <c r="F20" s="9">
        <v>2466</v>
      </c>
      <c r="G20" s="9">
        <v>567</v>
      </c>
      <c r="H20" s="10">
        <f t="shared" si="2"/>
        <v>3531</v>
      </c>
      <c r="I20" s="48"/>
      <c r="J20" s="49"/>
    </row>
    <row r="21" spans="2:10" x14ac:dyDescent="0.25">
      <c r="B21" s="46"/>
      <c r="C21" s="8" t="s">
        <v>19</v>
      </c>
      <c r="D21" s="11">
        <f t="shared" ref="D21:H21" si="3">IFERROR((D19/D20),"")</f>
        <v>0.91111111111111109</v>
      </c>
      <c r="E21" s="11">
        <f t="shared" si="3"/>
        <v>0.93548387096774188</v>
      </c>
      <c r="F21" s="11">
        <f t="shared" si="3"/>
        <v>0.91159772911597725</v>
      </c>
      <c r="G21" s="11">
        <f t="shared" si="3"/>
        <v>0.81834215167548496</v>
      </c>
      <c r="H21" s="11">
        <f t="shared" si="3"/>
        <v>0.89719626168224298</v>
      </c>
      <c r="I21" s="48"/>
      <c r="J21" s="49"/>
    </row>
    <row r="22" spans="2:10" x14ac:dyDescent="0.25">
      <c r="B22" s="44" t="s">
        <v>56</v>
      </c>
      <c r="C22" s="8" t="s">
        <v>17</v>
      </c>
      <c r="D22" s="9">
        <v>637</v>
      </c>
      <c r="E22" s="9">
        <v>287</v>
      </c>
      <c r="F22" s="9">
        <v>2221</v>
      </c>
      <c r="G22" s="9">
        <v>327</v>
      </c>
      <c r="H22" s="10">
        <f t="shared" ref="H22:H23" si="4">IF(SUM(D22:G22)&gt;0,SUM(D22:G22),"")</f>
        <v>3472</v>
      </c>
      <c r="I22" s="48"/>
      <c r="J22" s="49"/>
    </row>
    <row r="23" spans="2:10" x14ac:dyDescent="0.25">
      <c r="B23" s="45"/>
      <c r="C23" s="8" t="s">
        <v>18</v>
      </c>
      <c r="D23" s="9">
        <v>741</v>
      </c>
      <c r="E23" s="9">
        <v>316</v>
      </c>
      <c r="F23" s="9">
        <v>2375</v>
      </c>
      <c r="G23" s="9">
        <v>329</v>
      </c>
      <c r="H23" s="10">
        <f t="shared" si="4"/>
        <v>3761</v>
      </c>
      <c r="I23" s="48"/>
      <c r="J23" s="49"/>
    </row>
    <row r="24" spans="2:10" x14ac:dyDescent="0.25">
      <c r="B24" s="46"/>
      <c r="C24" s="8" t="s">
        <v>19</v>
      </c>
      <c r="D24" s="11">
        <f t="shared" ref="D24:H24" si="5">IFERROR((D22/D23),"")</f>
        <v>0.85964912280701755</v>
      </c>
      <c r="E24" s="11">
        <f t="shared" si="5"/>
        <v>0.90822784810126578</v>
      </c>
      <c r="F24" s="11">
        <f t="shared" si="5"/>
        <v>0.93515789473684208</v>
      </c>
      <c r="G24" s="11">
        <f t="shared" si="5"/>
        <v>0.99392097264437695</v>
      </c>
      <c r="H24" s="11">
        <f t="shared" si="5"/>
        <v>0.92315873437915452</v>
      </c>
      <c r="I24" s="48"/>
      <c r="J24" s="49"/>
    </row>
    <row r="25" spans="2:10" x14ac:dyDescent="0.25">
      <c r="B25" s="44" t="s">
        <v>57</v>
      </c>
      <c r="C25" s="8" t="s">
        <v>17</v>
      </c>
      <c r="D25" s="9">
        <v>947</v>
      </c>
      <c r="E25" s="9">
        <v>275</v>
      </c>
      <c r="F25" s="9">
        <v>4191</v>
      </c>
      <c r="G25" s="9">
        <v>400</v>
      </c>
      <c r="H25" s="10">
        <f t="shared" ref="H25:H26" si="6">IF(SUM(D25:G25)&gt;0,SUM(D25:G25),"")</f>
        <v>5813</v>
      </c>
      <c r="I25" s="48"/>
      <c r="J25" s="49"/>
    </row>
    <row r="26" spans="2:10" x14ac:dyDescent="0.25">
      <c r="B26" s="45"/>
      <c r="C26" s="8" t="s">
        <v>18</v>
      </c>
      <c r="D26" s="9">
        <v>1028</v>
      </c>
      <c r="E26" s="9">
        <v>279</v>
      </c>
      <c r="F26" s="9">
        <v>4378</v>
      </c>
      <c r="G26" s="9">
        <v>412</v>
      </c>
      <c r="H26" s="10">
        <f t="shared" si="6"/>
        <v>6097</v>
      </c>
      <c r="I26" s="48"/>
      <c r="J26" s="49"/>
    </row>
    <row r="27" spans="2:10" x14ac:dyDescent="0.25">
      <c r="B27" s="46"/>
      <c r="C27" s="8" t="s">
        <v>19</v>
      </c>
      <c r="D27" s="11">
        <f t="shared" ref="D27:H27" si="7">IFERROR((D25/D26),"")</f>
        <v>0.9212062256809338</v>
      </c>
      <c r="E27" s="11">
        <f t="shared" si="7"/>
        <v>0.98566308243727596</v>
      </c>
      <c r="F27" s="11">
        <f t="shared" si="7"/>
        <v>0.957286432160804</v>
      </c>
      <c r="G27" s="11">
        <f t="shared" si="7"/>
        <v>0.970873786407767</v>
      </c>
      <c r="H27" s="11">
        <f t="shared" si="7"/>
        <v>0.95341971461374442</v>
      </c>
      <c r="I27" s="48"/>
      <c r="J27" s="49"/>
    </row>
    <row r="28" spans="2:10" x14ac:dyDescent="0.25">
      <c r="B28" s="44" t="s">
        <v>58</v>
      </c>
      <c r="C28" s="8" t="s">
        <v>17</v>
      </c>
      <c r="D28" s="9">
        <v>307</v>
      </c>
      <c r="E28" s="9">
        <v>32</v>
      </c>
      <c r="F28" s="9">
        <v>2593</v>
      </c>
      <c r="G28" s="9">
        <v>429</v>
      </c>
      <c r="H28" s="10">
        <f t="shared" ref="H28:H29" si="8">IF(SUM(D28:G28)&gt;0,SUM(D28:G28),"")</f>
        <v>3361</v>
      </c>
      <c r="I28" s="48"/>
      <c r="J28" s="49"/>
    </row>
    <row r="29" spans="2:10" x14ac:dyDescent="0.25">
      <c r="B29" s="45"/>
      <c r="C29" s="8" t="s">
        <v>18</v>
      </c>
      <c r="D29" s="9">
        <v>307</v>
      </c>
      <c r="E29" s="9">
        <v>32</v>
      </c>
      <c r="F29" s="9">
        <v>2603</v>
      </c>
      <c r="G29" s="9">
        <v>431</v>
      </c>
      <c r="H29" s="10">
        <f t="shared" si="8"/>
        <v>3373</v>
      </c>
      <c r="I29" s="48"/>
      <c r="J29" s="49"/>
    </row>
    <row r="30" spans="2:10" x14ac:dyDescent="0.25">
      <c r="B30" s="46"/>
      <c r="C30" s="8" t="s">
        <v>19</v>
      </c>
      <c r="D30" s="11">
        <v>1</v>
      </c>
      <c r="E30" s="11">
        <v>1</v>
      </c>
      <c r="F30" s="11">
        <v>0.99615827890895126</v>
      </c>
      <c r="G30" s="11">
        <v>0.9953596287703016</v>
      </c>
      <c r="H30" s="11">
        <f t="shared" ref="H30" si="9">IFERROR((H28/H29),"")</f>
        <v>0.99644233619922917</v>
      </c>
      <c r="I30" s="48"/>
      <c r="J30" s="49"/>
    </row>
    <row r="31" spans="2:10" x14ac:dyDescent="0.25">
      <c r="B31" s="44" t="s">
        <v>59</v>
      </c>
      <c r="C31" s="8" t="s">
        <v>17</v>
      </c>
      <c r="D31" s="9">
        <v>236</v>
      </c>
      <c r="E31" s="9">
        <v>189</v>
      </c>
      <c r="F31" s="9">
        <v>1596</v>
      </c>
      <c r="G31" s="9">
        <v>411</v>
      </c>
      <c r="H31" s="10">
        <f t="shared" ref="H31:H32" si="10">IF(SUM(D31:G31)&gt;0,SUM(D31:G31),"")</f>
        <v>2432</v>
      </c>
      <c r="I31" s="48"/>
      <c r="J31" s="49"/>
    </row>
    <row r="32" spans="2:10" x14ac:dyDescent="0.25">
      <c r="B32" s="45"/>
      <c r="C32" s="8" t="s">
        <v>18</v>
      </c>
      <c r="D32" s="9">
        <v>260</v>
      </c>
      <c r="E32" s="9">
        <v>202</v>
      </c>
      <c r="F32" s="9">
        <v>1729</v>
      </c>
      <c r="G32" s="9">
        <v>425</v>
      </c>
      <c r="H32" s="10">
        <f t="shared" si="10"/>
        <v>2616</v>
      </c>
      <c r="I32" s="48"/>
      <c r="J32" s="49"/>
    </row>
    <row r="33" spans="2:10" x14ac:dyDescent="0.25">
      <c r="B33" s="46"/>
      <c r="C33" s="8" t="s">
        <v>19</v>
      </c>
      <c r="D33" s="11">
        <v>0.90769230769230769</v>
      </c>
      <c r="E33" s="11">
        <v>0.9356435643564357</v>
      </c>
      <c r="F33" s="11">
        <v>0.92307692307692313</v>
      </c>
      <c r="G33" s="11">
        <v>0.96705882352941175</v>
      </c>
      <c r="H33" s="11">
        <f t="shared" ref="H33" si="11">IFERROR((H31/H32),"")</f>
        <v>0.92966360856269115</v>
      </c>
      <c r="I33" s="48"/>
      <c r="J33" s="49"/>
    </row>
    <row r="34" spans="2:10" x14ac:dyDescent="0.25">
      <c r="B34" s="44" t="s">
        <v>60</v>
      </c>
      <c r="C34" s="8" t="s">
        <v>17</v>
      </c>
      <c r="D34" s="9">
        <v>35</v>
      </c>
      <c r="E34" s="9">
        <v>7</v>
      </c>
      <c r="F34" s="9">
        <v>2742</v>
      </c>
      <c r="G34" s="9">
        <v>676</v>
      </c>
      <c r="H34" s="10">
        <f t="shared" ref="H34:H35" si="12">IF(SUM(D34:G34)&gt;0,SUM(D34:G34),"")</f>
        <v>3460</v>
      </c>
      <c r="I34" s="48"/>
      <c r="J34" s="49"/>
    </row>
    <row r="35" spans="2:10" x14ac:dyDescent="0.25">
      <c r="B35" s="45"/>
      <c r="C35" s="8" t="s">
        <v>18</v>
      </c>
      <c r="D35" s="9">
        <v>35</v>
      </c>
      <c r="E35" s="9">
        <v>7</v>
      </c>
      <c r="F35" s="9">
        <v>2751</v>
      </c>
      <c r="G35" s="9">
        <v>878</v>
      </c>
      <c r="H35" s="10">
        <f t="shared" si="12"/>
        <v>3671</v>
      </c>
      <c r="I35" s="48"/>
      <c r="J35" s="49"/>
    </row>
    <row r="36" spans="2:10" x14ac:dyDescent="0.25">
      <c r="B36" s="46"/>
      <c r="C36" s="8" t="s">
        <v>19</v>
      </c>
      <c r="D36" s="11">
        <v>1</v>
      </c>
      <c r="E36" s="11">
        <v>1</v>
      </c>
      <c r="F36" s="11">
        <v>0.99672846237731738</v>
      </c>
      <c r="G36" s="11">
        <v>0.76993166287015946</v>
      </c>
      <c r="H36" s="11">
        <f t="shared" ref="H36" si="13">IFERROR((H34/H35),"")</f>
        <v>0.94252247344047946</v>
      </c>
      <c r="I36" s="48"/>
      <c r="J36" s="49"/>
    </row>
    <row r="37" spans="2:10" x14ac:dyDescent="0.25">
      <c r="B37" s="44" t="s">
        <v>61</v>
      </c>
      <c r="C37" s="8" t="s">
        <v>17</v>
      </c>
      <c r="D37" s="9">
        <v>200</v>
      </c>
      <c r="E37" s="9">
        <v>26</v>
      </c>
      <c r="F37" s="9">
        <v>1346</v>
      </c>
      <c r="G37" s="9">
        <v>446</v>
      </c>
      <c r="H37" s="10">
        <f t="shared" ref="H37:H38" si="14">IF(SUM(D37:G37)&gt;0,SUM(D37:G37),"")</f>
        <v>2018</v>
      </c>
      <c r="I37" s="48"/>
      <c r="J37" s="49"/>
    </row>
    <row r="38" spans="2:10" x14ac:dyDescent="0.25">
      <c r="B38" s="45"/>
      <c r="C38" s="8" t="s">
        <v>18</v>
      </c>
      <c r="D38" s="9">
        <v>212</v>
      </c>
      <c r="E38" s="9">
        <v>27</v>
      </c>
      <c r="F38" s="9">
        <v>1441</v>
      </c>
      <c r="G38" s="9">
        <v>455</v>
      </c>
      <c r="H38" s="10">
        <f t="shared" si="14"/>
        <v>2135</v>
      </c>
      <c r="I38" s="48"/>
      <c r="J38" s="49"/>
    </row>
    <row r="39" spans="2:10" x14ac:dyDescent="0.25">
      <c r="B39" s="46"/>
      <c r="C39" s="8" t="s">
        <v>19</v>
      </c>
      <c r="D39" s="11">
        <v>0.94339622641509435</v>
      </c>
      <c r="E39" s="11">
        <v>0.96296296296296291</v>
      </c>
      <c r="F39" s="11">
        <v>0.93407356002775854</v>
      </c>
      <c r="G39" s="11">
        <v>0.98021978021978018</v>
      </c>
      <c r="H39" s="11">
        <f t="shared" ref="H39" si="15">IFERROR((H37/H38),"")</f>
        <v>0.9451990632318501</v>
      </c>
      <c r="I39" s="48"/>
      <c r="J39" s="49"/>
    </row>
    <row r="40" spans="2:10" x14ac:dyDescent="0.25">
      <c r="B40" s="44" t="s">
        <v>62</v>
      </c>
      <c r="C40" s="8" t="s">
        <v>17</v>
      </c>
      <c r="D40" s="9">
        <v>35</v>
      </c>
      <c r="E40" s="9">
        <v>22</v>
      </c>
      <c r="F40" s="9">
        <v>1720</v>
      </c>
      <c r="G40" s="9">
        <v>198</v>
      </c>
      <c r="H40" s="10">
        <f t="shared" ref="H40:H41" si="16">IF(SUM(D40:G40)&gt;0,SUM(D40:G40),"")</f>
        <v>1975</v>
      </c>
      <c r="I40" s="48"/>
      <c r="J40" s="49"/>
    </row>
    <row r="41" spans="2:10" x14ac:dyDescent="0.25">
      <c r="B41" s="45"/>
      <c r="C41" s="8" t="s">
        <v>18</v>
      </c>
      <c r="D41" s="9">
        <v>35</v>
      </c>
      <c r="E41" s="9">
        <v>23</v>
      </c>
      <c r="F41" s="9">
        <v>1749</v>
      </c>
      <c r="G41" s="9">
        <v>203</v>
      </c>
      <c r="H41" s="10">
        <f t="shared" si="16"/>
        <v>2010</v>
      </c>
      <c r="I41" s="48"/>
      <c r="J41" s="49"/>
    </row>
    <row r="42" spans="2:10" x14ac:dyDescent="0.25">
      <c r="B42" s="46"/>
      <c r="C42" s="8" t="s">
        <v>19</v>
      </c>
      <c r="D42" s="11">
        <v>1</v>
      </c>
      <c r="E42" s="11">
        <v>0.95652173913043481</v>
      </c>
      <c r="F42" s="11">
        <v>0.98341909662664384</v>
      </c>
      <c r="G42" s="11">
        <v>0.97536945812807885</v>
      </c>
      <c r="H42" s="11">
        <f t="shared" ref="H42" si="17">IFERROR((H40/H41),"")</f>
        <v>0.98258706467661694</v>
      </c>
      <c r="I42" s="48"/>
      <c r="J42" s="49"/>
    </row>
    <row r="43" spans="2:10" x14ac:dyDescent="0.25">
      <c r="B43" s="44" t="s">
        <v>63</v>
      </c>
      <c r="C43" s="8" t="s">
        <v>17</v>
      </c>
      <c r="D43" s="9">
        <v>37</v>
      </c>
      <c r="E43" s="9">
        <v>4</v>
      </c>
      <c r="F43" s="9">
        <v>1941</v>
      </c>
      <c r="G43" s="9">
        <v>127</v>
      </c>
      <c r="H43" s="10">
        <f t="shared" ref="H43:H44" si="18">IF(SUM(D43:G43)&gt;0,SUM(D43:G43),"")</f>
        <v>2109</v>
      </c>
      <c r="I43" s="48"/>
      <c r="J43" s="49"/>
    </row>
    <row r="44" spans="2:10" x14ac:dyDescent="0.25">
      <c r="B44" s="45"/>
      <c r="C44" s="8" t="s">
        <v>18</v>
      </c>
      <c r="D44" s="9">
        <v>40</v>
      </c>
      <c r="E44" s="9">
        <v>5</v>
      </c>
      <c r="F44" s="9">
        <v>1992</v>
      </c>
      <c r="G44" s="9">
        <v>129</v>
      </c>
      <c r="H44" s="10">
        <f t="shared" si="18"/>
        <v>2166</v>
      </c>
      <c r="I44" s="48"/>
      <c r="J44" s="49"/>
    </row>
    <row r="45" spans="2:10" x14ac:dyDescent="0.25">
      <c r="B45" s="46"/>
      <c r="C45" s="8" t="s">
        <v>19</v>
      </c>
      <c r="D45" s="11">
        <v>0.92500000000000004</v>
      </c>
      <c r="E45" s="11">
        <v>0.8</v>
      </c>
      <c r="F45" s="11">
        <v>0.9743975903614458</v>
      </c>
      <c r="G45" s="11">
        <v>0.98449612403100772</v>
      </c>
      <c r="H45" s="11">
        <f t="shared" ref="H45" si="19">IFERROR((H43/H44),"")</f>
        <v>0.97368421052631582</v>
      </c>
      <c r="I45" s="48"/>
      <c r="J45" s="49"/>
    </row>
    <row r="46" spans="2:10" x14ac:dyDescent="0.25">
      <c r="B46" s="44" t="s">
        <v>64</v>
      </c>
      <c r="C46" s="8" t="s">
        <v>17</v>
      </c>
      <c r="D46" s="9">
        <v>360</v>
      </c>
      <c r="E46" s="9">
        <v>97</v>
      </c>
      <c r="F46" s="9">
        <v>1282</v>
      </c>
      <c r="G46" s="9">
        <v>38</v>
      </c>
      <c r="H46" s="10">
        <f t="shared" ref="H46:H47" si="20">IF(SUM(D46:G46)&gt;0,SUM(D46:G46),"")</f>
        <v>1777</v>
      </c>
      <c r="I46" s="48"/>
      <c r="J46" s="49"/>
    </row>
    <row r="47" spans="2:10" x14ac:dyDescent="0.25">
      <c r="B47" s="45"/>
      <c r="C47" s="8" t="s">
        <v>18</v>
      </c>
      <c r="D47" s="9">
        <v>388</v>
      </c>
      <c r="E47" s="9">
        <v>100</v>
      </c>
      <c r="F47" s="9">
        <v>1360</v>
      </c>
      <c r="G47" s="9">
        <v>41</v>
      </c>
      <c r="H47" s="10">
        <f t="shared" si="20"/>
        <v>1889</v>
      </c>
      <c r="I47" s="48"/>
      <c r="J47" s="49"/>
    </row>
    <row r="48" spans="2:10" x14ac:dyDescent="0.25">
      <c r="B48" s="46"/>
      <c r="C48" s="8" t="s">
        <v>19</v>
      </c>
      <c r="D48" s="11">
        <v>0.92783505154639179</v>
      </c>
      <c r="E48" s="11">
        <v>0.97</v>
      </c>
      <c r="F48" s="11">
        <v>0.94264705882352939</v>
      </c>
      <c r="G48" s="11">
        <v>0.92682926829268297</v>
      </c>
      <c r="H48" s="11">
        <f t="shared" ref="H48" si="21">IFERROR((H46/H47),"")</f>
        <v>0.94070937003705668</v>
      </c>
      <c r="I48" s="48"/>
      <c r="J48" s="49"/>
    </row>
    <row r="49" spans="2:10" x14ac:dyDescent="0.25">
      <c r="B49" s="44" t="s">
        <v>84</v>
      </c>
      <c r="C49" s="8" t="s">
        <v>17</v>
      </c>
      <c r="D49" s="9">
        <v>530</v>
      </c>
      <c r="E49" s="9">
        <v>179</v>
      </c>
      <c r="F49" s="9">
        <v>2651</v>
      </c>
      <c r="G49" s="9">
        <v>885</v>
      </c>
      <c r="H49" s="10">
        <f t="shared" ref="H49:H50" si="22">IF(SUM(D49:G49)&gt;0,SUM(D49:G49),"")</f>
        <v>4245</v>
      </c>
      <c r="I49" s="48"/>
      <c r="J49" s="49"/>
    </row>
    <row r="50" spans="2:10" x14ac:dyDescent="0.25">
      <c r="B50" s="45"/>
      <c r="C50" s="8" t="s">
        <v>18</v>
      </c>
      <c r="D50" s="9">
        <v>555</v>
      </c>
      <c r="E50" s="9">
        <v>187</v>
      </c>
      <c r="F50" s="9">
        <v>2790</v>
      </c>
      <c r="G50" s="9">
        <v>915</v>
      </c>
      <c r="H50" s="10">
        <f t="shared" si="22"/>
        <v>4447</v>
      </c>
      <c r="I50" s="48"/>
      <c r="J50" s="49"/>
    </row>
    <row r="51" spans="2:10" x14ac:dyDescent="0.25">
      <c r="B51" s="46"/>
      <c r="C51" s="8" t="s">
        <v>19</v>
      </c>
      <c r="D51" s="11">
        <v>0.95495495495495497</v>
      </c>
      <c r="E51" s="11">
        <v>0.95721925133689845</v>
      </c>
      <c r="F51" s="11">
        <v>0.9501792114695341</v>
      </c>
      <c r="G51" s="11">
        <v>0.96721311475409832</v>
      </c>
      <c r="H51" s="52">
        <f t="shared" ref="H51" si="23">IFERROR((H49/H50),"")</f>
        <v>0.95457611873172921</v>
      </c>
      <c r="I51" s="48"/>
      <c r="J51" s="49"/>
    </row>
    <row r="52" spans="2:10" x14ac:dyDescent="0.25">
      <c r="B52" s="44" t="s">
        <v>83</v>
      </c>
      <c r="C52" s="8" t="s">
        <v>17</v>
      </c>
      <c r="D52" s="9">
        <v>1268</v>
      </c>
      <c r="E52" s="9">
        <v>262</v>
      </c>
      <c r="F52" s="9">
        <v>5437</v>
      </c>
      <c r="G52" s="9">
        <v>1062</v>
      </c>
      <c r="H52" s="10">
        <f t="shared" ref="H52:H53" si="24">IF(SUM(D52:G52)&gt;0,SUM(D52:G52),"")</f>
        <v>8029</v>
      </c>
      <c r="I52" s="48"/>
      <c r="J52" s="49"/>
    </row>
    <row r="53" spans="2:10" x14ac:dyDescent="0.25">
      <c r="B53" s="45"/>
      <c r="C53" s="8" t="s">
        <v>18</v>
      </c>
      <c r="D53" s="9">
        <v>1325</v>
      </c>
      <c r="E53" s="9">
        <v>274</v>
      </c>
      <c r="F53" s="9">
        <v>5639</v>
      </c>
      <c r="G53" s="9">
        <v>1093</v>
      </c>
      <c r="H53" s="10">
        <f t="shared" si="24"/>
        <v>8331</v>
      </c>
      <c r="I53" s="48"/>
      <c r="J53" s="49"/>
    </row>
    <row r="54" spans="2:10" x14ac:dyDescent="0.25">
      <c r="B54" s="46"/>
      <c r="C54" s="8" t="s">
        <v>19</v>
      </c>
      <c r="D54" s="11">
        <v>0.95698113207547175</v>
      </c>
      <c r="E54" s="11">
        <v>0.95620437956204385</v>
      </c>
      <c r="F54" s="11">
        <v>0.96417804575279309</v>
      </c>
      <c r="G54" s="11">
        <v>0.97163769441903014</v>
      </c>
      <c r="H54" s="11">
        <f t="shared" ref="H54" si="25">IFERROR((H52/H53),"")</f>
        <v>0.96374984995798829</v>
      </c>
      <c r="I54" s="48"/>
      <c r="J54" s="49"/>
    </row>
    <row r="55" spans="2:10" x14ac:dyDescent="0.25">
      <c r="B55" s="44" t="s">
        <v>80</v>
      </c>
      <c r="C55" s="8" t="s">
        <v>17</v>
      </c>
      <c r="D55" s="9">
        <v>586</v>
      </c>
      <c r="E55" s="9">
        <v>94</v>
      </c>
      <c r="F55" s="9">
        <v>3940</v>
      </c>
      <c r="G55" s="9">
        <v>340</v>
      </c>
      <c r="H55" s="10">
        <f t="shared" ref="H55:H56" si="26">IF(SUM(D55:G55)&gt;0,SUM(D55:G55),"")</f>
        <v>4960</v>
      </c>
      <c r="I55" s="48"/>
      <c r="J55" s="49"/>
    </row>
    <row r="56" spans="2:10" x14ac:dyDescent="0.25">
      <c r="B56" s="45"/>
      <c r="C56" s="8" t="s">
        <v>18</v>
      </c>
      <c r="D56" s="9">
        <v>604</v>
      </c>
      <c r="E56" s="9">
        <v>101</v>
      </c>
      <c r="F56" s="9">
        <v>4085</v>
      </c>
      <c r="G56" s="9">
        <v>347</v>
      </c>
      <c r="H56" s="10">
        <f t="shared" si="26"/>
        <v>5137</v>
      </c>
      <c r="I56" s="48"/>
      <c r="J56" s="49"/>
    </row>
    <row r="57" spans="2:10" x14ac:dyDescent="0.25">
      <c r="B57" s="46"/>
      <c r="C57" s="8" t="s">
        <v>19</v>
      </c>
      <c r="D57" s="11">
        <v>0.9701986754966887</v>
      </c>
      <c r="E57" s="11">
        <v>0.93069306930693074</v>
      </c>
      <c r="F57" s="11">
        <v>0.96450428396572829</v>
      </c>
      <c r="G57" s="11">
        <v>0.97982708933717577</v>
      </c>
      <c r="H57" s="11">
        <f t="shared" ref="H57" si="27">IFERROR((H55/H56),"")</f>
        <v>0.96554409188242163</v>
      </c>
      <c r="I57" s="48"/>
      <c r="J57" s="49"/>
    </row>
    <row r="58" spans="2:10" x14ac:dyDescent="0.25">
      <c r="B58" s="44" t="s">
        <v>81</v>
      </c>
      <c r="C58" s="8" t="s">
        <v>17</v>
      </c>
      <c r="D58" s="9">
        <v>1627</v>
      </c>
      <c r="E58" s="9">
        <v>467</v>
      </c>
      <c r="F58" s="9">
        <v>8142</v>
      </c>
      <c r="G58" s="9">
        <v>1267</v>
      </c>
      <c r="H58" s="10">
        <f t="shared" ref="H58:H59" si="28">IF(SUM(D58:G58)&gt;0,SUM(D58:G58),"")</f>
        <v>11503</v>
      </c>
      <c r="I58" s="48"/>
      <c r="J58" s="49"/>
    </row>
    <row r="59" spans="2:10" x14ac:dyDescent="0.25">
      <c r="B59" s="45"/>
      <c r="C59" s="8" t="s">
        <v>18</v>
      </c>
      <c r="D59" s="9">
        <v>1688</v>
      </c>
      <c r="E59" s="9">
        <v>476</v>
      </c>
      <c r="F59" s="9">
        <v>8383</v>
      </c>
      <c r="G59" s="9">
        <v>1288</v>
      </c>
      <c r="H59" s="10">
        <f t="shared" si="28"/>
        <v>11835</v>
      </c>
      <c r="I59" s="48"/>
      <c r="J59" s="49"/>
    </row>
    <row r="60" spans="2:10" x14ac:dyDescent="0.25">
      <c r="B60" s="46"/>
      <c r="C60" s="8" t="s">
        <v>19</v>
      </c>
      <c r="D60" s="11">
        <v>0.96386255924170616</v>
      </c>
      <c r="E60" s="11">
        <v>0.98109243697478987</v>
      </c>
      <c r="F60" s="11">
        <v>0.97125134200167007</v>
      </c>
      <c r="G60" s="11">
        <v>0.98369565217391308</v>
      </c>
      <c r="H60" s="11">
        <f t="shared" ref="H60" si="29">IFERROR((H58/H59),"")</f>
        <v>0.97194761301225174</v>
      </c>
      <c r="I60" s="48"/>
      <c r="J60" s="49"/>
    </row>
    <row r="61" spans="2:10" x14ac:dyDescent="0.25">
      <c r="B61" s="44" t="s">
        <v>65</v>
      </c>
      <c r="C61" s="8" t="s">
        <v>17</v>
      </c>
      <c r="D61" s="9">
        <v>496</v>
      </c>
      <c r="E61" s="9">
        <v>190</v>
      </c>
      <c r="F61" s="9">
        <v>4796</v>
      </c>
      <c r="G61" s="9">
        <v>1134</v>
      </c>
      <c r="H61" s="10">
        <f t="shared" ref="H61:H62" si="30">IF(SUM(D61:G61)&gt;0,SUM(D61:G61),"")</f>
        <v>6616</v>
      </c>
      <c r="I61" s="48"/>
      <c r="J61" s="49"/>
    </row>
    <row r="62" spans="2:10" x14ac:dyDescent="0.25">
      <c r="B62" s="45"/>
      <c r="C62" s="8" t="s">
        <v>18</v>
      </c>
      <c r="D62" s="9">
        <v>547</v>
      </c>
      <c r="E62" s="9">
        <v>205</v>
      </c>
      <c r="F62" s="9">
        <v>5114</v>
      </c>
      <c r="G62" s="9">
        <v>1159</v>
      </c>
      <c r="H62" s="10">
        <f t="shared" si="30"/>
        <v>7025</v>
      </c>
      <c r="I62" s="48"/>
      <c r="J62" s="49"/>
    </row>
    <row r="63" spans="2:10" x14ac:dyDescent="0.25">
      <c r="B63" s="46"/>
      <c r="C63" s="8" t="s">
        <v>19</v>
      </c>
      <c r="D63" s="11">
        <v>0.90676416819012795</v>
      </c>
      <c r="E63" s="11">
        <v>0.92682926829268297</v>
      </c>
      <c r="F63" s="11">
        <v>0.93781775518185373</v>
      </c>
      <c r="G63" s="11">
        <v>0.97842968075927528</v>
      </c>
      <c r="H63" s="11">
        <f t="shared" ref="H63" si="31">IFERROR((H61/H62),"")</f>
        <v>0.94177935943060498</v>
      </c>
      <c r="I63" s="48"/>
      <c r="J63" s="49"/>
    </row>
    <row r="64" spans="2:10" x14ac:dyDescent="0.25">
      <c r="B64" s="44" t="s">
        <v>66</v>
      </c>
      <c r="C64" s="8" t="s">
        <v>17</v>
      </c>
      <c r="D64" s="9">
        <v>506</v>
      </c>
      <c r="E64" s="9">
        <v>100</v>
      </c>
      <c r="F64" s="9">
        <v>2571</v>
      </c>
      <c r="G64" s="9">
        <v>602</v>
      </c>
      <c r="H64" s="10">
        <f t="shared" ref="H64:H65" si="32">IF(SUM(D64:G64)&gt;0,SUM(D64:G64),"")</f>
        <v>3779</v>
      </c>
      <c r="I64" s="48"/>
      <c r="J64" s="49"/>
    </row>
    <row r="65" spans="2:10" x14ac:dyDescent="0.25">
      <c r="B65" s="45"/>
      <c r="C65" s="8" t="s">
        <v>18</v>
      </c>
      <c r="D65" s="9">
        <v>519</v>
      </c>
      <c r="E65" s="9">
        <v>112</v>
      </c>
      <c r="F65" s="9">
        <v>2688</v>
      </c>
      <c r="G65" s="9">
        <v>620</v>
      </c>
      <c r="H65" s="10">
        <f t="shared" si="32"/>
        <v>3939</v>
      </c>
      <c r="I65" s="48"/>
      <c r="J65" s="49"/>
    </row>
    <row r="66" spans="2:10" x14ac:dyDescent="0.25">
      <c r="B66" s="46"/>
      <c r="C66" s="8" t="s">
        <v>19</v>
      </c>
      <c r="D66" s="11">
        <v>0.97495183044315992</v>
      </c>
      <c r="E66" s="11">
        <v>0.8928571428571429</v>
      </c>
      <c r="F66" s="11">
        <v>0.9564732142857143</v>
      </c>
      <c r="G66" s="11">
        <v>0.97096774193548385</v>
      </c>
      <c r="H66" s="11">
        <f t="shared" ref="H66" si="33">IFERROR((H64/H65),"")</f>
        <v>0.95938055343995943</v>
      </c>
      <c r="I66" s="48"/>
      <c r="J66" s="49"/>
    </row>
    <row r="67" spans="2:10" x14ac:dyDescent="0.25">
      <c r="B67" s="44" t="s">
        <v>67</v>
      </c>
      <c r="C67" s="8" t="s">
        <v>17</v>
      </c>
      <c r="D67" s="9">
        <v>351</v>
      </c>
      <c r="E67" s="9">
        <v>79</v>
      </c>
      <c r="F67" s="9">
        <v>2476</v>
      </c>
      <c r="G67" s="9">
        <v>365</v>
      </c>
      <c r="H67" s="10">
        <f t="shared" ref="H67:H68" si="34">IF(SUM(D67:G67)&gt;0,SUM(D67:G67),"")</f>
        <v>3271</v>
      </c>
      <c r="I67" s="48"/>
      <c r="J67" s="49"/>
    </row>
    <row r="68" spans="2:10" x14ac:dyDescent="0.25">
      <c r="B68" s="45"/>
      <c r="C68" s="8" t="s">
        <v>18</v>
      </c>
      <c r="D68" s="9">
        <v>376</v>
      </c>
      <c r="E68" s="9">
        <v>91</v>
      </c>
      <c r="F68" s="9">
        <v>2675</v>
      </c>
      <c r="G68" s="9">
        <v>380</v>
      </c>
      <c r="H68" s="10">
        <f t="shared" si="34"/>
        <v>3522</v>
      </c>
      <c r="I68" s="48"/>
      <c r="J68" s="49"/>
    </row>
    <row r="69" spans="2:10" x14ac:dyDescent="0.25">
      <c r="B69" s="46"/>
      <c r="C69" s="8" t="s">
        <v>19</v>
      </c>
      <c r="D69" s="11">
        <v>0.93351063829787229</v>
      </c>
      <c r="E69" s="11">
        <v>0.86813186813186816</v>
      </c>
      <c r="F69" s="11">
        <v>0.92560747663551401</v>
      </c>
      <c r="G69" s="11">
        <v>0.96052631578947367</v>
      </c>
      <c r="H69" s="11">
        <f t="shared" ref="H69" si="35">IFERROR((H67/H68),"")</f>
        <v>0.92873367404883589</v>
      </c>
      <c r="I69" s="48"/>
      <c r="J69" s="49"/>
    </row>
    <row r="70" spans="2:10" x14ac:dyDescent="0.25">
      <c r="B70" s="44" t="s">
        <v>68</v>
      </c>
      <c r="C70" s="8" t="s">
        <v>17</v>
      </c>
      <c r="D70" s="9">
        <v>268</v>
      </c>
      <c r="E70" s="9">
        <v>91</v>
      </c>
      <c r="F70" s="9">
        <v>4349</v>
      </c>
      <c r="G70" s="9">
        <v>342</v>
      </c>
      <c r="H70" s="10">
        <f t="shared" ref="H70:H71" si="36">IF(SUM(D70:G70)&gt;0,SUM(D70:G70),"")</f>
        <v>5050</v>
      </c>
      <c r="I70" s="48"/>
      <c r="J70" s="49"/>
    </row>
    <row r="71" spans="2:10" x14ac:dyDescent="0.25">
      <c r="B71" s="45"/>
      <c r="C71" s="8" t="s">
        <v>18</v>
      </c>
      <c r="D71" s="9">
        <v>318</v>
      </c>
      <c r="E71" s="9">
        <v>94</v>
      </c>
      <c r="F71" s="9">
        <v>4740</v>
      </c>
      <c r="G71" s="9">
        <v>366</v>
      </c>
      <c r="H71" s="10">
        <f t="shared" si="36"/>
        <v>5518</v>
      </c>
      <c r="I71" s="48"/>
      <c r="J71" s="49"/>
    </row>
    <row r="72" spans="2:10" x14ac:dyDescent="0.25">
      <c r="B72" s="46"/>
      <c r="C72" s="8" t="s">
        <v>19</v>
      </c>
      <c r="D72" s="11">
        <v>0.84276729559748431</v>
      </c>
      <c r="E72" s="11">
        <v>0.96808510638297873</v>
      </c>
      <c r="F72" s="11">
        <v>0.91751054852320679</v>
      </c>
      <c r="G72" s="11">
        <v>0.93442622950819676</v>
      </c>
      <c r="H72" s="52">
        <f t="shared" ref="H72" si="37">IFERROR((H70/H71),"")</f>
        <v>0.91518666183399777</v>
      </c>
      <c r="I72" s="48"/>
      <c r="J72" s="49"/>
    </row>
    <row r="73" spans="2:10" x14ac:dyDescent="0.25">
      <c r="B73" s="44" t="s">
        <v>69</v>
      </c>
      <c r="C73" s="8" t="s">
        <v>17</v>
      </c>
      <c r="D73" s="9">
        <v>697</v>
      </c>
      <c r="E73" s="9">
        <v>329</v>
      </c>
      <c r="F73" s="9">
        <v>3570</v>
      </c>
      <c r="G73" s="9">
        <v>531</v>
      </c>
      <c r="H73" s="10">
        <f t="shared" ref="H73:H74" si="38">IF(SUM(D73:G73)&gt;0,SUM(D73:G73),"")</f>
        <v>5127</v>
      </c>
      <c r="I73" s="48"/>
      <c r="J73" s="49"/>
    </row>
    <row r="74" spans="2:10" x14ac:dyDescent="0.25">
      <c r="B74" s="45"/>
      <c r="C74" s="8" t="s">
        <v>18</v>
      </c>
      <c r="D74" s="9">
        <v>716</v>
      </c>
      <c r="E74" s="9">
        <v>332</v>
      </c>
      <c r="F74" s="9">
        <v>3672</v>
      </c>
      <c r="G74" s="9">
        <v>543</v>
      </c>
      <c r="H74" s="10">
        <f t="shared" si="38"/>
        <v>5263</v>
      </c>
      <c r="I74" s="48"/>
      <c r="J74" s="49"/>
    </row>
    <row r="75" spans="2:10" x14ac:dyDescent="0.25">
      <c r="B75" s="46"/>
      <c r="C75" s="8" t="s">
        <v>19</v>
      </c>
      <c r="D75" s="11">
        <v>0.97346368715083798</v>
      </c>
      <c r="E75" s="11">
        <v>0.99096385542168675</v>
      </c>
      <c r="F75" s="11">
        <v>0.97222222222222221</v>
      </c>
      <c r="G75" s="11">
        <v>0.97790055248618779</v>
      </c>
      <c r="H75" s="11">
        <f t="shared" ref="H75" si="39">IFERROR((H73/H74),"")</f>
        <v>0.97415922477674333</v>
      </c>
      <c r="I75" s="48"/>
      <c r="J75" s="49"/>
    </row>
    <row r="76" spans="2:10" x14ac:dyDescent="0.25">
      <c r="B76" s="44" t="s">
        <v>70</v>
      </c>
      <c r="C76" s="8" t="s">
        <v>17</v>
      </c>
      <c r="D76" s="9">
        <v>1376</v>
      </c>
      <c r="E76" s="9">
        <v>240</v>
      </c>
      <c r="F76" s="9">
        <v>5478</v>
      </c>
      <c r="G76" s="9">
        <v>393</v>
      </c>
      <c r="H76" s="10">
        <f t="shared" ref="H76:H77" si="40">IF(SUM(D76:G76)&gt;0,SUM(D76:G76),"")</f>
        <v>7487</v>
      </c>
      <c r="I76" s="48"/>
      <c r="J76" s="49"/>
    </row>
    <row r="77" spans="2:10" x14ac:dyDescent="0.25">
      <c r="B77" s="45"/>
      <c r="C77" s="8" t="s">
        <v>18</v>
      </c>
      <c r="D77" s="9">
        <v>1421</v>
      </c>
      <c r="E77" s="9">
        <v>254</v>
      </c>
      <c r="F77" s="9">
        <v>5597</v>
      </c>
      <c r="G77" s="9">
        <v>399</v>
      </c>
      <c r="H77" s="10">
        <f t="shared" si="40"/>
        <v>7671</v>
      </c>
      <c r="I77" s="48"/>
      <c r="J77" s="49"/>
    </row>
    <row r="78" spans="2:10" x14ac:dyDescent="0.25">
      <c r="B78" s="46"/>
      <c r="C78" s="8" t="s">
        <v>19</v>
      </c>
      <c r="D78" s="11">
        <v>0.96833216045038706</v>
      </c>
      <c r="E78" s="11">
        <v>0.94488188976377951</v>
      </c>
      <c r="F78" s="11">
        <v>0.97873860996962658</v>
      </c>
      <c r="G78" s="11">
        <v>0.98496240601503759</v>
      </c>
      <c r="H78" s="11">
        <f t="shared" ref="H78" si="41">IFERROR((H76/H77),"")</f>
        <v>0.97601355755442576</v>
      </c>
      <c r="I78" s="48"/>
      <c r="J78" s="49"/>
    </row>
    <row r="79" spans="2:10" x14ac:dyDescent="0.25">
      <c r="B79" s="44" t="s">
        <v>71</v>
      </c>
      <c r="C79" s="8" t="s">
        <v>17</v>
      </c>
      <c r="D79" s="9">
        <v>45</v>
      </c>
      <c r="E79" s="9">
        <v>15</v>
      </c>
      <c r="F79" s="9">
        <v>3286</v>
      </c>
      <c r="G79" s="9">
        <v>862</v>
      </c>
      <c r="H79" s="10">
        <f t="shared" ref="H79:H80" si="42">IF(SUM(D79:G79)&gt;0,SUM(D79:G79),"")</f>
        <v>4208</v>
      </c>
      <c r="I79" s="48"/>
      <c r="J79" s="49"/>
    </row>
    <row r="80" spans="2:10" x14ac:dyDescent="0.25">
      <c r="B80" s="45"/>
      <c r="C80" s="8" t="s">
        <v>18</v>
      </c>
      <c r="D80" s="9">
        <v>45</v>
      </c>
      <c r="E80" s="9">
        <v>15</v>
      </c>
      <c r="F80" s="9">
        <v>3293</v>
      </c>
      <c r="G80" s="9">
        <v>869</v>
      </c>
      <c r="H80" s="10">
        <f t="shared" si="42"/>
        <v>4222</v>
      </c>
      <c r="I80" s="48"/>
      <c r="J80" s="49"/>
    </row>
    <row r="81" spans="2:10" x14ac:dyDescent="0.25">
      <c r="B81" s="46"/>
      <c r="C81" s="8" t="s">
        <v>19</v>
      </c>
      <c r="D81" s="11">
        <v>1</v>
      </c>
      <c r="E81" s="11">
        <v>1</v>
      </c>
      <c r="F81" s="11">
        <v>0.99787427877315515</v>
      </c>
      <c r="G81" s="11">
        <v>0.99194476409666288</v>
      </c>
      <c r="H81" s="11">
        <f t="shared" ref="H81" si="43">IFERROR((H79/H80),"")</f>
        <v>0.99668403600189481</v>
      </c>
      <c r="I81" s="48"/>
      <c r="J81" s="49"/>
    </row>
    <row r="82" spans="2:10" x14ac:dyDescent="0.25">
      <c r="B82" s="44" t="s">
        <v>72</v>
      </c>
      <c r="C82" s="8" t="s">
        <v>17</v>
      </c>
      <c r="D82" s="9">
        <v>40</v>
      </c>
      <c r="E82" s="9">
        <v>54</v>
      </c>
      <c r="F82" s="9">
        <v>1988</v>
      </c>
      <c r="G82" s="9">
        <v>533</v>
      </c>
      <c r="H82" s="10">
        <f t="shared" ref="H82:H83" si="44">IF(SUM(D82:G82)&gt;0,SUM(D82:G82),"")</f>
        <v>2615</v>
      </c>
      <c r="I82" s="48"/>
      <c r="J82" s="49"/>
    </row>
    <row r="83" spans="2:10" x14ac:dyDescent="0.25">
      <c r="B83" s="45"/>
      <c r="C83" s="8" t="s">
        <v>18</v>
      </c>
      <c r="D83" s="9">
        <v>40</v>
      </c>
      <c r="E83" s="9">
        <v>54</v>
      </c>
      <c r="F83" s="9">
        <v>1995</v>
      </c>
      <c r="G83" s="9">
        <v>535</v>
      </c>
      <c r="H83" s="10">
        <f t="shared" si="44"/>
        <v>2624</v>
      </c>
      <c r="I83" s="48"/>
      <c r="J83" s="49"/>
    </row>
    <row r="84" spans="2:10" x14ac:dyDescent="0.25">
      <c r="B84" s="46"/>
      <c r="C84" s="8" t="s">
        <v>19</v>
      </c>
      <c r="D84" s="11">
        <v>1</v>
      </c>
      <c r="E84" s="11">
        <v>1</v>
      </c>
      <c r="F84" s="11">
        <v>0.99649122807017543</v>
      </c>
      <c r="G84" s="11">
        <v>0.99626168224299061</v>
      </c>
      <c r="H84" s="11">
        <f t="shared" ref="H84" si="45">IFERROR((H82/H83),"")</f>
        <v>0.99657012195121952</v>
      </c>
      <c r="I84" s="48"/>
      <c r="J84" s="49"/>
    </row>
    <row r="85" spans="2:10" x14ac:dyDescent="0.25">
      <c r="B85" s="44" t="s">
        <v>73</v>
      </c>
      <c r="C85" s="8" t="s">
        <v>17</v>
      </c>
      <c r="D85" s="9">
        <v>1085</v>
      </c>
      <c r="E85" s="9">
        <v>449</v>
      </c>
      <c r="F85" s="9">
        <v>2786</v>
      </c>
      <c r="G85" s="9">
        <v>1216</v>
      </c>
      <c r="H85" s="10">
        <f t="shared" ref="H85:H86" si="46">IF(SUM(D85:G85)&gt;0,SUM(D85:G85),"")</f>
        <v>5536</v>
      </c>
      <c r="I85" s="48"/>
      <c r="J85" s="49"/>
    </row>
    <row r="86" spans="2:10" x14ac:dyDescent="0.25">
      <c r="B86" s="45"/>
      <c r="C86" s="8" t="s">
        <v>18</v>
      </c>
      <c r="D86" s="9">
        <v>1113</v>
      </c>
      <c r="E86" s="9">
        <v>453</v>
      </c>
      <c r="F86" s="9">
        <v>2819</v>
      </c>
      <c r="G86" s="9">
        <v>1221</v>
      </c>
      <c r="H86" s="10">
        <f t="shared" si="46"/>
        <v>5606</v>
      </c>
      <c r="I86" s="48"/>
      <c r="J86" s="49"/>
    </row>
    <row r="87" spans="2:10" x14ac:dyDescent="0.25">
      <c r="B87" s="46"/>
      <c r="C87" s="8" t="s">
        <v>19</v>
      </c>
      <c r="D87" s="11">
        <v>0.97484276729559749</v>
      </c>
      <c r="E87" s="11">
        <v>0.99116997792494477</v>
      </c>
      <c r="F87" s="11">
        <v>0.98829372117772263</v>
      </c>
      <c r="G87" s="11">
        <v>0.99590499590499593</v>
      </c>
      <c r="H87" s="52">
        <f t="shared" ref="H87" si="47">IFERROR((H85/H86),"")</f>
        <v>0.98751337852301102</v>
      </c>
      <c r="I87" s="48"/>
      <c r="J87" s="49"/>
    </row>
    <row r="88" spans="2:10" x14ac:dyDescent="0.25">
      <c r="B88" s="44" t="s">
        <v>74</v>
      </c>
      <c r="C88" s="8" t="s">
        <v>17</v>
      </c>
      <c r="D88" s="9">
        <v>6</v>
      </c>
      <c r="E88" s="9">
        <v>0</v>
      </c>
      <c r="F88" s="9">
        <v>526</v>
      </c>
      <c r="G88" s="9">
        <v>726</v>
      </c>
      <c r="H88" s="10">
        <f t="shared" ref="H88:H89" si="48">IF(SUM(D88:G88)&gt;0,SUM(D88:G88),"")</f>
        <v>1258</v>
      </c>
      <c r="I88" s="48"/>
      <c r="J88" s="49"/>
    </row>
    <row r="89" spans="2:10" x14ac:dyDescent="0.25">
      <c r="B89" s="45"/>
      <c r="C89" s="8" t="s">
        <v>18</v>
      </c>
      <c r="D89" s="9">
        <v>6</v>
      </c>
      <c r="E89" s="9">
        <v>0</v>
      </c>
      <c r="F89" s="9">
        <v>529</v>
      </c>
      <c r="G89" s="9">
        <v>727</v>
      </c>
      <c r="H89" s="10">
        <f t="shared" si="48"/>
        <v>1262</v>
      </c>
      <c r="I89" s="48"/>
      <c r="J89" s="49"/>
    </row>
    <row r="90" spans="2:10" x14ac:dyDescent="0.25">
      <c r="B90" s="46"/>
      <c r="C90" s="8" t="s">
        <v>19</v>
      </c>
      <c r="D90" s="11">
        <v>1</v>
      </c>
      <c r="E90" s="11" t="s">
        <v>88</v>
      </c>
      <c r="F90" s="11">
        <v>0.99432892249527405</v>
      </c>
      <c r="G90" s="11">
        <v>0.99862448418156813</v>
      </c>
      <c r="H90" s="52">
        <f t="shared" ref="H90" si="49">IFERROR((H88/H89),"")</f>
        <v>0.99683042789223453</v>
      </c>
      <c r="I90" s="48"/>
      <c r="J90" s="49"/>
    </row>
    <row r="91" spans="2:10" x14ac:dyDescent="0.25">
      <c r="B91" s="75" t="s">
        <v>52</v>
      </c>
      <c r="C91" s="12" t="s">
        <v>17</v>
      </c>
      <c r="D91" s="10">
        <f t="shared" ref="D91:H92" si="50">SUM(D13,D16,D19,D22,D25,D28,D31,D34,D37,D40,D43,D46,D49,D52,D55,D58,D61,D64,D67,D70,D73,D76,D79,D82,D85,D88)</f>
        <v>13478</v>
      </c>
      <c r="E91" s="10">
        <f t="shared" si="50"/>
        <v>4206</v>
      </c>
      <c r="F91" s="10">
        <f t="shared" si="50"/>
        <v>81824</v>
      </c>
      <c r="G91" s="10">
        <f t="shared" si="50"/>
        <v>15060</v>
      </c>
      <c r="H91" s="10">
        <f t="shared" si="50"/>
        <v>114568</v>
      </c>
      <c r="I91" s="48"/>
      <c r="J91" s="49"/>
    </row>
    <row r="92" spans="2:10" x14ac:dyDescent="0.25">
      <c r="B92" s="75"/>
      <c r="C92" s="12" t="s">
        <v>18</v>
      </c>
      <c r="D92" s="10">
        <f t="shared" si="50"/>
        <v>14536</v>
      </c>
      <c r="E92" s="10">
        <f t="shared" si="50"/>
        <v>4462</v>
      </c>
      <c r="F92" s="10">
        <f t="shared" si="50"/>
        <v>85928</v>
      </c>
      <c r="G92" s="10">
        <f t="shared" si="50"/>
        <v>15665</v>
      </c>
      <c r="H92" s="10">
        <f t="shared" si="50"/>
        <v>120591</v>
      </c>
      <c r="I92" s="48"/>
      <c r="J92" s="49"/>
    </row>
    <row r="93" spans="2:10" x14ac:dyDescent="0.25">
      <c r="B93" s="75"/>
      <c r="C93" s="12" t="s">
        <v>19</v>
      </c>
      <c r="D93" s="13">
        <f>IFERROR((D91/D92),0)</f>
        <v>0.92721518987341767</v>
      </c>
      <c r="E93" s="13">
        <f t="shared" ref="E93" si="51">IFERROR((E91/E92),0)</f>
        <v>0.94262662483191395</v>
      </c>
      <c r="F93" s="50">
        <f t="shared" ref="F93" si="52">IFERROR((F91/F92),0)</f>
        <v>0.9522390838841821</v>
      </c>
      <c r="G93" s="13">
        <f t="shared" ref="G93" si="53">IFERROR((G91/G92),0)</f>
        <v>0.96137887009256306</v>
      </c>
      <c r="H93" s="13">
        <f t="shared" ref="H93" si="54">IFERROR((H91/H92),0)</f>
        <v>0.95005431582788102</v>
      </c>
      <c r="I93" s="48"/>
      <c r="J93" s="49"/>
    </row>
  </sheetData>
  <mergeCells count="10">
    <mergeCell ref="B91:B93"/>
    <mergeCell ref="B2:H2"/>
    <mergeCell ref="B3:H3"/>
    <mergeCell ref="B4:H4"/>
    <mergeCell ref="I3:M3"/>
    <mergeCell ref="I4:M4"/>
    <mergeCell ref="I10:L10"/>
    <mergeCell ref="C9:F9"/>
    <mergeCell ref="C10:F10"/>
    <mergeCell ref="B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40"/>
  <sheetViews>
    <sheetView showGridLines="0" topLeftCell="A12" zoomScale="85" zoomScaleNormal="85" workbookViewId="0">
      <selection activeCell="E25" sqref="E25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71" t="s">
        <v>21</v>
      </c>
      <c r="C2" s="71"/>
      <c r="D2" s="71"/>
      <c r="E2" s="71"/>
    </row>
    <row r="3" spans="2:5" ht="15" x14ac:dyDescent="0.2">
      <c r="B3" s="72" t="s">
        <v>22</v>
      </c>
      <c r="C3" s="72"/>
      <c r="D3" s="72"/>
      <c r="E3" s="72"/>
    </row>
    <row r="4" spans="2:5" ht="15" x14ac:dyDescent="0.25">
      <c r="B4" s="71" t="s">
        <v>1</v>
      </c>
      <c r="C4" s="71"/>
      <c r="D4" s="71"/>
      <c r="E4" s="71"/>
    </row>
    <row r="5" spans="2:5" x14ac:dyDescent="0.2">
      <c r="B5" s="27"/>
      <c r="C5" s="27"/>
      <c r="D5" s="27"/>
    </row>
    <row r="6" spans="2:5" ht="15" x14ac:dyDescent="0.25">
      <c r="B6" s="28" t="s">
        <v>2</v>
      </c>
      <c r="C6" t="s">
        <v>79</v>
      </c>
    </row>
    <row r="7" spans="2:5" ht="15" x14ac:dyDescent="0.25">
      <c r="B7" s="28" t="s">
        <v>3</v>
      </c>
      <c r="C7" s="43">
        <v>2020</v>
      </c>
    </row>
    <row r="8" spans="2:5" ht="15" x14ac:dyDescent="0.25">
      <c r="B8" s="28" t="s">
        <v>4</v>
      </c>
      <c r="C8" s="28" t="str">
        <f>'Anexo G (TEAP)'!C8</f>
        <v>Septiembre</v>
      </c>
    </row>
    <row r="9" spans="2:5" ht="15" x14ac:dyDescent="0.25">
      <c r="B9" s="28" t="s">
        <v>6</v>
      </c>
      <c r="C9" s="30" t="s">
        <v>23</v>
      </c>
      <c r="D9" s="27"/>
    </row>
    <row r="10" spans="2:5" ht="15" x14ac:dyDescent="0.25">
      <c r="B10" s="29" t="s">
        <v>5</v>
      </c>
      <c r="C10" s="79" t="s">
        <v>24</v>
      </c>
      <c r="D10" s="79"/>
      <c r="E10" s="79"/>
    </row>
    <row r="11" spans="2:5" x14ac:dyDescent="0.2">
      <c r="C11" s="79"/>
      <c r="D11" s="79"/>
      <c r="E11" s="79"/>
    </row>
    <row r="13" spans="2:5" ht="43.5" customHeight="1" x14ac:dyDescent="0.2">
      <c r="B13" s="19" t="s">
        <v>9</v>
      </c>
      <c r="C13" s="31" t="s">
        <v>25</v>
      </c>
      <c r="D13" s="31" t="s">
        <v>26</v>
      </c>
      <c r="E13" s="19" t="s">
        <v>27</v>
      </c>
    </row>
    <row r="14" spans="2:5" x14ac:dyDescent="0.2">
      <c r="B14" s="32" t="s">
        <v>53</v>
      </c>
      <c r="C14" s="33">
        <v>15</v>
      </c>
      <c r="D14" s="33">
        <v>4214</v>
      </c>
      <c r="E14" s="34">
        <f t="shared" ref="E14:E39" si="0">IFERROR((C14/D14),0)</f>
        <v>3.559563360227812E-3</v>
      </c>
    </row>
    <row r="15" spans="2:5" x14ac:dyDescent="0.2">
      <c r="B15" s="32" t="s">
        <v>54</v>
      </c>
      <c r="C15" s="33">
        <v>140</v>
      </c>
      <c r="D15" s="33">
        <v>8726</v>
      </c>
      <c r="E15" s="34">
        <f t="shared" si="0"/>
        <v>1.6044006417602567E-2</v>
      </c>
    </row>
    <row r="16" spans="2:5" x14ac:dyDescent="0.2">
      <c r="B16" s="32" t="s">
        <v>55</v>
      </c>
      <c r="C16" s="33">
        <v>50</v>
      </c>
      <c r="D16" s="33">
        <v>3531</v>
      </c>
      <c r="E16" s="34">
        <f t="shared" si="0"/>
        <v>1.416029453412631E-2</v>
      </c>
    </row>
    <row r="17" spans="2:5" x14ac:dyDescent="0.2">
      <c r="B17" s="32" t="s">
        <v>56</v>
      </c>
      <c r="C17" s="33">
        <v>13</v>
      </c>
      <c r="D17" s="33">
        <v>3761</v>
      </c>
      <c r="E17" s="34">
        <f t="shared" si="0"/>
        <v>3.4565275192767883E-3</v>
      </c>
    </row>
    <row r="18" spans="2:5" x14ac:dyDescent="0.2">
      <c r="B18" s="32" t="s">
        <v>57</v>
      </c>
      <c r="C18" s="33">
        <v>47</v>
      </c>
      <c r="D18" s="33">
        <v>6097</v>
      </c>
      <c r="E18" s="34">
        <f t="shared" si="0"/>
        <v>7.7087092012465145E-3</v>
      </c>
    </row>
    <row r="19" spans="2:5" x14ac:dyDescent="0.2">
      <c r="B19" s="32" t="s">
        <v>58</v>
      </c>
      <c r="C19" s="33">
        <v>11</v>
      </c>
      <c r="D19" s="33">
        <v>3373</v>
      </c>
      <c r="E19" s="34">
        <f t="shared" si="0"/>
        <v>3.2611918173732581E-3</v>
      </c>
    </row>
    <row r="20" spans="2:5" x14ac:dyDescent="0.2">
      <c r="B20" s="32" t="s">
        <v>59</v>
      </c>
      <c r="C20" s="33">
        <v>34</v>
      </c>
      <c r="D20" s="33">
        <v>2616</v>
      </c>
      <c r="E20" s="34">
        <f t="shared" si="0"/>
        <v>1.2996941896024464E-2</v>
      </c>
    </row>
    <row r="21" spans="2:5" x14ac:dyDescent="0.2">
      <c r="B21" s="32" t="s">
        <v>60</v>
      </c>
      <c r="C21" s="33">
        <v>15</v>
      </c>
      <c r="D21" s="33">
        <v>3671</v>
      </c>
      <c r="E21" s="34">
        <f t="shared" si="0"/>
        <v>4.0860800871697087E-3</v>
      </c>
    </row>
    <row r="22" spans="2:5" x14ac:dyDescent="0.2">
      <c r="B22" s="32" t="s">
        <v>61</v>
      </c>
      <c r="C22" s="33">
        <v>2</v>
      </c>
      <c r="D22" s="33">
        <v>2135</v>
      </c>
      <c r="E22" s="34">
        <f t="shared" si="0"/>
        <v>9.3676814988290398E-4</v>
      </c>
    </row>
    <row r="23" spans="2:5" x14ac:dyDescent="0.2">
      <c r="B23" s="32" t="s">
        <v>62</v>
      </c>
      <c r="C23" s="33">
        <v>5</v>
      </c>
      <c r="D23" s="33">
        <v>2010</v>
      </c>
      <c r="E23" s="34">
        <f t="shared" si="0"/>
        <v>2.4875621890547263E-3</v>
      </c>
    </row>
    <row r="24" spans="2:5" x14ac:dyDescent="0.2">
      <c r="B24" s="32" t="s">
        <v>63</v>
      </c>
      <c r="C24" s="33">
        <v>8</v>
      </c>
      <c r="D24" s="33">
        <v>2166</v>
      </c>
      <c r="E24" s="34">
        <f t="shared" si="0"/>
        <v>3.6934441366574329E-3</v>
      </c>
    </row>
    <row r="25" spans="2:5" x14ac:dyDescent="0.2">
      <c r="B25" s="32" t="s">
        <v>64</v>
      </c>
      <c r="C25" s="33">
        <v>4</v>
      </c>
      <c r="D25" s="33">
        <v>1889</v>
      </c>
      <c r="E25" s="34">
        <f t="shared" si="0"/>
        <v>2.1175224986765486E-3</v>
      </c>
    </row>
    <row r="26" spans="2:5" x14ac:dyDescent="0.2">
      <c r="B26" s="32" t="s">
        <v>84</v>
      </c>
      <c r="C26" s="33">
        <v>72</v>
      </c>
      <c r="D26" s="33">
        <v>4447</v>
      </c>
      <c r="E26" s="34">
        <f t="shared" si="0"/>
        <v>1.6190690353046999E-2</v>
      </c>
    </row>
    <row r="27" spans="2:5" x14ac:dyDescent="0.2">
      <c r="B27" s="32" t="s">
        <v>83</v>
      </c>
      <c r="C27" s="33">
        <v>92</v>
      </c>
      <c r="D27" s="33">
        <v>8331</v>
      </c>
      <c r="E27" s="34">
        <f t="shared" si="0"/>
        <v>1.1043092065778418E-2</v>
      </c>
    </row>
    <row r="28" spans="2:5" x14ac:dyDescent="0.2">
      <c r="B28" s="32" t="s">
        <v>80</v>
      </c>
      <c r="C28" s="33">
        <v>31</v>
      </c>
      <c r="D28" s="33">
        <v>5137</v>
      </c>
      <c r="E28" s="34">
        <f t="shared" ref="E28" si="1">IFERROR((C28/D28),0)</f>
        <v>6.0346505742651354E-3</v>
      </c>
    </row>
    <row r="29" spans="2:5" x14ac:dyDescent="0.2">
      <c r="B29" s="32" t="s">
        <v>82</v>
      </c>
      <c r="C29" s="33">
        <v>108</v>
      </c>
      <c r="D29" s="33">
        <v>11835</v>
      </c>
      <c r="E29" s="34">
        <f t="shared" si="0"/>
        <v>9.125475285171103E-3</v>
      </c>
    </row>
    <row r="30" spans="2:5" x14ac:dyDescent="0.2">
      <c r="B30" s="32" t="s">
        <v>65</v>
      </c>
      <c r="C30" s="33">
        <v>122</v>
      </c>
      <c r="D30" s="33">
        <v>7025</v>
      </c>
      <c r="E30" s="34">
        <f t="shared" si="0"/>
        <v>1.7366548042704627E-2</v>
      </c>
    </row>
    <row r="31" spans="2:5" x14ac:dyDescent="0.2">
      <c r="B31" s="32" t="s">
        <v>66</v>
      </c>
      <c r="C31" s="33">
        <v>40</v>
      </c>
      <c r="D31" s="33">
        <v>3939</v>
      </c>
      <c r="E31" s="34">
        <f t="shared" si="0"/>
        <v>1.0154861640010155E-2</v>
      </c>
    </row>
    <row r="32" spans="2:5" x14ac:dyDescent="0.2">
      <c r="B32" s="32" t="s">
        <v>67</v>
      </c>
      <c r="C32" s="33">
        <v>30</v>
      </c>
      <c r="D32" s="33">
        <v>3522</v>
      </c>
      <c r="E32" s="34">
        <f t="shared" si="0"/>
        <v>8.5178875638841564E-3</v>
      </c>
    </row>
    <row r="33" spans="2:5" x14ac:dyDescent="0.2">
      <c r="B33" s="32" t="s">
        <v>68</v>
      </c>
      <c r="C33" s="33">
        <v>87</v>
      </c>
      <c r="D33" s="33">
        <v>5518</v>
      </c>
      <c r="E33" s="34">
        <f t="shared" si="0"/>
        <v>1.5766582094961942E-2</v>
      </c>
    </row>
    <row r="34" spans="2:5" x14ac:dyDescent="0.2">
      <c r="B34" s="32" t="s">
        <v>69</v>
      </c>
      <c r="C34" s="33">
        <v>38</v>
      </c>
      <c r="D34" s="33">
        <v>5263</v>
      </c>
      <c r="E34" s="34">
        <f t="shared" si="0"/>
        <v>7.2202166064981952E-3</v>
      </c>
    </row>
    <row r="35" spans="2:5" x14ac:dyDescent="0.2">
      <c r="B35" s="32" t="s">
        <v>70</v>
      </c>
      <c r="C35" s="33">
        <v>59</v>
      </c>
      <c r="D35" s="33">
        <v>7671</v>
      </c>
      <c r="E35" s="34">
        <f t="shared" si="0"/>
        <v>7.6913049146134791E-3</v>
      </c>
    </row>
    <row r="36" spans="2:5" x14ac:dyDescent="0.2">
      <c r="B36" s="32" t="s">
        <v>71</v>
      </c>
      <c r="C36" s="33">
        <v>14</v>
      </c>
      <c r="D36" s="33">
        <v>4222</v>
      </c>
      <c r="E36" s="34">
        <f t="shared" si="0"/>
        <v>3.3159639981051635E-3</v>
      </c>
    </row>
    <row r="37" spans="2:5" x14ac:dyDescent="0.2">
      <c r="B37" s="32" t="s">
        <v>72</v>
      </c>
      <c r="C37" s="33">
        <v>7</v>
      </c>
      <c r="D37" s="33">
        <v>2624</v>
      </c>
      <c r="E37" s="34">
        <f t="shared" si="0"/>
        <v>2.6676829268292685E-3</v>
      </c>
    </row>
    <row r="38" spans="2:5" x14ac:dyDescent="0.2">
      <c r="B38" s="32" t="s">
        <v>73</v>
      </c>
      <c r="C38" s="33">
        <v>10</v>
      </c>
      <c r="D38" s="33">
        <v>5606</v>
      </c>
      <c r="E38" s="34">
        <f t="shared" si="0"/>
        <v>1.7838030681412772E-3</v>
      </c>
    </row>
    <row r="39" spans="2:5" x14ac:dyDescent="0.2">
      <c r="B39" s="32" t="s">
        <v>74</v>
      </c>
      <c r="C39" s="33">
        <v>3</v>
      </c>
      <c r="D39" s="33">
        <v>1262</v>
      </c>
      <c r="E39" s="34">
        <f t="shared" si="0"/>
        <v>2.3771790808240888E-3</v>
      </c>
    </row>
    <row r="40" spans="2:5" x14ac:dyDescent="0.2">
      <c r="B40" s="15"/>
      <c r="C40" s="19">
        <f>SUM(C14:C39)</f>
        <v>1057</v>
      </c>
      <c r="D40" s="19">
        <f>SUM(D14:D39)</f>
        <v>120591</v>
      </c>
      <c r="E40" s="51">
        <f>IFERROR((C40/D40),0)</f>
        <v>8.7651648962194517E-3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CF7CE-F1E5-411D-AD8D-DC69DDD3785A}">
  <dimension ref="B2:F23"/>
  <sheetViews>
    <sheetView showGridLines="0" zoomScale="85" zoomScaleNormal="85" workbookViewId="0">
      <selection activeCell="D15" sqref="D15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71" t="s">
        <v>75</v>
      </c>
      <c r="C2" s="71"/>
      <c r="D2" s="71"/>
      <c r="E2" s="71"/>
    </row>
    <row r="3" spans="2:5" ht="15" customHeight="1" x14ac:dyDescent="0.25">
      <c r="B3" s="80" t="s">
        <v>76</v>
      </c>
      <c r="C3" s="80"/>
      <c r="D3" s="80"/>
      <c r="E3" s="80"/>
    </row>
    <row r="4" spans="2:5" x14ac:dyDescent="0.25">
      <c r="B4" s="71" t="s">
        <v>1</v>
      </c>
      <c r="C4" s="71"/>
      <c r="D4" s="71"/>
      <c r="E4" s="71"/>
    </row>
    <row r="6" spans="2:5" x14ac:dyDescent="0.25">
      <c r="B6" t="s">
        <v>2</v>
      </c>
      <c r="C6" t="s">
        <v>79</v>
      </c>
      <c r="D6" s="53"/>
    </row>
    <row r="7" spans="2:5" x14ac:dyDescent="0.25">
      <c r="B7" t="s">
        <v>3</v>
      </c>
      <c r="C7" s="53">
        <v>2020</v>
      </c>
      <c r="D7" s="53"/>
    </row>
    <row r="8" spans="2:5" x14ac:dyDescent="0.25">
      <c r="B8" t="s">
        <v>4</v>
      </c>
      <c r="C8" t="e">
        <f>TEXT(#REF!,"mmmm")</f>
        <v>#REF!</v>
      </c>
      <c r="D8" s="53"/>
    </row>
    <row r="9" spans="2:5" ht="15" customHeight="1" x14ac:dyDescent="0.25">
      <c r="B9" t="s">
        <v>6</v>
      </c>
      <c r="C9" s="74" t="s">
        <v>30</v>
      </c>
      <c r="D9" s="74"/>
      <c r="E9" s="74"/>
    </row>
    <row r="10" spans="2:5" ht="15" customHeight="1" x14ac:dyDescent="0.25">
      <c r="B10" t="s">
        <v>5</v>
      </c>
      <c r="C10" s="77" t="s">
        <v>31</v>
      </c>
      <c r="D10" s="77"/>
      <c r="E10" s="77"/>
    </row>
    <row r="11" spans="2:5" x14ac:dyDescent="0.25">
      <c r="C11" s="77"/>
      <c r="D11" s="77"/>
      <c r="E11" s="77"/>
    </row>
    <row r="13" spans="2:5" ht="30" x14ac:dyDescent="0.25">
      <c r="B13" s="57" t="s">
        <v>32</v>
      </c>
      <c r="C13" s="35" t="s">
        <v>33</v>
      </c>
      <c r="D13" s="35" t="s">
        <v>34</v>
      </c>
      <c r="E13" s="6" t="s">
        <v>35</v>
      </c>
    </row>
    <row r="14" spans="2:5" x14ac:dyDescent="0.25">
      <c r="B14" s="41" t="s">
        <v>77</v>
      </c>
      <c r="C14" s="40">
        <v>312</v>
      </c>
      <c r="D14" s="40">
        <v>5696</v>
      </c>
      <c r="E14" s="58">
        <f>IFERROR(C14/D14,"")</f>
        <v>5.4775280898876406E-2</v>
      </c>
    </row>
    <row r="15" spans="2:5" x14ac:dyDescent="0.25">
      <c r="B15" s="41" t="s">
        <v>78</v>
      </c>
      <c r="C15" s="40">
        <v>449</v>
      </c>
      <c r="D15" s="59">
        <v>10517</v>
      </c>
      <c r="E15" s="58">
        <f>IFERROR(C15/D15,"")</f>
        <v>4.2692783113055056E-2</v>
      </c>
    </row>
    <row r="16" spans="2:5" x14ac:dyDescent="0.25">
      <c r="B16" s="41" t="s">
        <v>48</v>
      </c>
      <c r="C16" s="64">
        <v>28909</v>
      </c>
      <c r="D16" s="65">
        <v>986801</v>
      </c>
      <c r="E16" s="58">
        <f>IFERROR(C16/D16,"")</f>
        <v>2.9295673595790845E-2</v>
      </c>
    </row>
    <row r="17" spans="2:6" x14ac:dyDescent="0.25">
      <c r="B17" s="18" t="s">
        <v>10</v>
      </c>
      <c r="C17" s="60">
        <f>SUM(C14:C16)</f>
        <v>29670</v>
      </c>
      <c r="D17" s="60">
        <f>SUM(D14:D16)</f>
        <v>1003014</v>
      </c>
      <c r="E17" s="61">
        <f>IFERROR(C17/D17,0)</f>
        <v>2.9580843338178731E-2</v>
      </c>
    </row>
    <row r="19" spans="2:6" x14ac:dyDescent="0.25">
      <c r="C19" s="62"/>
      <c r="F19" t="s">
        <v>86</v>
      </c>
    </row>
    <row r="20" spans="2:6" x14ac:dyDescent="0.25">
      <c r="C20" s="62"/>
      <c r="D20" s="63"/>
    </row>
    <row r="21" spans="2:6" x14ac:dyDescent="0.25">
      <c r="D21" s="63"/>
      <c r="E21" t="s">
        <v>86</v>
      </c>
    </row>
    <row r="22" spans="2:6" x14ac:dyDescent="0.25">
      <c r="D22" s="63"/>
    </row>
    <row r="23" spans="2:6" x14ac:dyDescent="0.25">
      <c r="D23" s="63"/>
    </row>
  </sheetData>
  <mergeCells count="5">
    <mergeCell ref="B2:E2"/>
    <mergeCell ref="B3:E3"/>
    <mergeCell ref="B4:E4"/>
    <mergeCell ref="C9:E9"/>
    <mergeCell ref="C10:E11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FA254-B8DF-4C6D-BAFE-B30A67A0AF0E}">
  <dimension ref="B2:I23"/>
  <sheetViews>
    <sheetView showGridLines="0" topLeftCell="B1" zoomScale="70" zoomScaleNormal="70" workbookViewId="0">
      <selection activeCell="H12" sqref="H12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71" t="s">
        <v>36</v>
      </c>
      <c r="C2" s="71"/>
      <c r="D2" s="71"/>
      <c r="E2" s="71"/>
    </row>
    <row r="3" spans="2:9" ht="15" customHeight="1" x14ac:dyDescent="0.25">
      <c r="B3" s="80" t="s">
        <v>37</v>
      </c>
      <c r="C3" s="80"/>
      <c r="D3" s="80"/>
      <c r="E3" s="80"/>
    </row>
    <row r="4" spans="2:9" x14ac:dyDescent="0.25">
      <c r="B4" s="71" t="s">
        <v>1</v>
      </c>
      <c r="C4" s="71"/>
      <c r="D4" s="71"/>
      <c r="E4" s="71"/>
    </row>
    <row r="5" spans="2:9" x14ac:dyDescent="0.25">
      <c r="B5" s="54"/>
      <c r="C5" s="54"/>
      <c r="D5" s="54"/>
      <c r="E5" s="54"/>
    </row>
    <row r="6" spans="2:9" x14ac:dyDescent="0.25">
      <c r="B6" t="s">
        <v>2</v>
      </c>
      <c r="C6" t="s">
        <v>79</v>
      </c>
    </row>
    <row r="7" spans="2:9" x14ac:dyDescent="0.25">
      <c r="B7" t="s">
        <v>3</v>
      </c>
      <c r="C7" s="53">
        <v>2020</v>
      </c>
    </row>
    <row r="8" spans="2:9" x14ac:dyDescent="0.25">
      <c r="B8" t="s">
        <v>4</v>
      </c>
      <c r="C8" t="str">
        <f>'[1]Anexo I (CAT)'!C8</f>
        <v>Setiembre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77" t="s">
        <v>39</v>
      </c>
      <c r="D10" s="77"/>
      <c r="E10" s="77"/>
    </row>
    <row r="12" spans="2:9" ht="56.25" customHeight="1" x14ac:dyDescent="0.25">
      <c r="B12" s="37" t="s">
        <v>40</v>
      </c>
      <c r="C12" s="38" t="s">
        <v>41</v>
      </c>
      <c r="D12" s="38" t="s">
        <v>42</v>
      </c>
      <c r="E12" s="37" t="s">
        <v>43</v>
      </c>
      <c r="F12" s="39"/>
    </row>
    <row r="13" spans="2:9" x14ac:dyDescent="0.25">
      <c r="B13" s="41">
        <v>123</v>
      </c>
      <c r="C13" s="64">
        <v>1901883</v>
      </c>
      <c r="D13" s="64">
        <v>1901883</v>
      </c>
      <c r="E13" s="66">
        <f>C13/D13</f>
        <v>1</v>
      </c>
      <c r="I13" s="68"/>
    </row>
    <row r="14" spans="2:9" x14ac:dyDescent="0.25">
      <c r="B14" s="67">
        <v>102</v>
      </c>
      <c r="C14" s="64">
        <v>19393</v>
      </c>
      <c r="D14" s="64">
        <v>19393</v>
      </c>
      <c r="E14" s="66">
        <f>C14/D14</f>
        <v>1</v>
      </c>
      <c r="I14" s="68"/>
    </row>
    <row r="15" spans="2:9" x14ac:dyDescent="0.25">
      <c r="B15" s="67">
        <v>103</v>
      </c>
      <c r="C15" s="64">
        <v>36618</v>
      </c>
      <c r="D15" s="64">
        <v>36618</v>
      </c>
      <c r="E15" s="66">
        <f>C15/D15</f>
        <v>1</v>
      </c>
      <c r="I15" s="68"/>
    </row>
    <row r="16" spans="2:9" ht="48.75" customHeight="1" x14ac:dyDescent="0.25">
      <c r="B16" s="20" t="s">
        <v>47</v>
      </c>
      <c r="C16" s="21" t="s">
        <v>44</v>
      </c>
      <c r="D16" s="38" t="s">
        <v>45</v>
      </c>
      <c r="E16" s="20" t="s">
        <v>46</v>
      </c>
    </row>
    <row r="17" spans="2:5" x14ac:dyDescent="0.25">
      <c r="B17" s="41">
        <v>123</v>
      </c>
      <c r="C17" s="64">
        <v>744777</v>
      </c>
      <c r="D17" s="64">
        <v>986801</v>
      </c>
      <c r="E17" s="66">
        <f>+C17/D17</f>
        <v>0.75473879738670713</v>
      </c>
    </row>
    <row r="18" spans="2:5" x14ac:dyDescent="0.25">
      <c r="B18" s="67">
        <v>102</v>
      </c>
      <c r="C18" s="64">
        <v>5318</v>
      </c>
      <c r="D18" s="64">
        <v>5696</v>
      </c>
      <c r="E18" s="66">
        <f>+C18/D18</f>
        <v>0.9336376404494382</v>
      </c>
    </row>
    <row r="19" spans="2:5" x14ac:dyDescent="0.25">
      <c r="B19" s="41">
        <v>103</v>
      </c>
      <c r="C19" s="64">
        <v>10424</v>
      </c>
      <c r="D19" s="64">
        <v>10517</v>
      </c>
      <c r="E19" s="66">
        <f>+C19/D19</f>
        <v>0.99115717409907766</v>
      </c>
    </row>
    <row r="22" spans="2:5" x14ac:dyDescent="0.25">
      <c r="B22" s="36" t="s">
        <v>87</v>
      </c>
      <c r="C22" s="36"/>
      <c r="D22" s="36"/>
      <c r="E22" s="36"/>
    </row>
    <row r="23" spans="2:5" x14ac:dyDescent="0.25">
      <c r="B23" s="36"/>
      <c r="C23" s="36"/>
      <c r="D23" s="36"/>
      <c r="E23" s="36"/>
    </row>
  </sheetData>
  <mergeCells count="4">
    <mergeCell ref="B2:E2"/>
    <mergeCell ref="B4:E4"/>
    <mergeCell ref="C10:E10"/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ubenitest</dc:creator>
  <cp:lastModifiedBy>Avalos Tapia, Alisson Georgeth</cp:lastModifiedBy>
  <dcterms:created xsi:type="dcterms:W3CDTF">2013-11-15T20:02:00Z</dcterms:created>
  <dcterms:modified xsi:type="dcterms:W3CDTF">2020-10-19T18:40:22Z</dcterms:modified>
</cp:coreProperties>
</file>