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ntelperu.sharepoint.com/sites/ReportingRegulatorio-ArchivosPeridicos/Documentos compartidos/Archivos Periódicos/Indicadores de Calidad - ATENCION DE ABONADOS/2020/2020-10/"/>
    </mc:Choice>
  </mc:AlternateContent>
  <xr:revisionPtr revIDLastSave="22" documentId="13_ncr:1_{752507DE-92BE-45A0-921E-E5406D0A666D}" xr6:coauthVersionLast="45" xr6:coauthVersionMax="45" xr10:uidLastSave="{58916264-BD42-4213-9447-3914B2912DD0}"/>
  <bookViews>
    <workbookView xWindow="-110" yWindow="-110" windowWidth="19420" windowHeight="10420" xr2:uid="{00000000-000D-0000-FFFF-FFFF00000000}"/>
  </bookViews>
  <sheets>
    <sheet name="Anexo F (CSA)" sheetId="8" r:id="rId1"/>
    <sheet name="Anexo G (TEAP)" sheetId="32" r:id="rId2"/>
    <sheet name="Anexo H (DAP)" sheetId="33" r:id="rId3"/>
    <sheet name="Anexo I (CAT)" sheetId="6" r:id="rId4"/>
    <sheet name="Anexo J (AVH)" sheetId="29" r:id="rId5"/>
  </sheets>
  <externalReferences>
    <externalReference r:id="rId6"/>
  </externalReferences>
  <definedNames>
    <definedName name="_xlnm._FilterDatabase" localSheetId="1" hidden="1">'Anexo G (TEAP)'!$B$12:$M$12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8" i="33" l="1"/>
  <c r="C14" i="33"/>
  <c r="E14" i="33" s="1"/>
  <c r="D14" i="33"/>
  <c r="C15" i="33"/>
  <c r="E15" i="33" s="1"/>
  <c r="D15" i="33"/>
  <c r="C16" i="33"/>
  <c r="E16" i="33" s="1"/>
  <c r="D16" i="33"/>
  <c r="C17" i="33"/>
  <c r="E17" i="33" s="1"/>
  <c r="D17" i="33"/>
  <c r="C18" i="33"/>
  <c r="D18" i="33"/>
  <c r="E18" i="33"/>
  <c r="C19" i="33"/>
  <c r="E19" i="33" s="1"/>
  <c r="D19" i="33"/>
  <c r="C20" i="33"/>
  <c r="D20" i="33"/>
  <c r="E20" i="33" s="1"/>
  <c r="C21" i="33"/>
  <c r="E21" i="33" s="1"/>
  <c r="D21" i="33"/>
  <c r="D40" i="33" s="1"/>
  <c r="C22" i="33"/>
  <c r="E22" i="33" s="1"/>
  <c r="D22" i="33"/>
  <c r="C23" i="33"/>
  <c r="E23" i="33" s="1"/>
  <c r="D23" i="33"/>
  <c r="C24" i="33"/>
  <c r="E24" i="33" s="1"/>
  <c r="D24" i="33"/>
  <c r="C25" i="33"/>
  <c r="E25" i="33" s="1"/>
  <c r="D25" i="33"/>
  <c r="C26" i="33"/>
  <c r="D26" i="33"/>
  <c r="E26" i="33"/>
  <c r="C27" i="33"/>
  <c r="E27" i="33" s="1"/>
  <c r="D27" i="33"/>
  <c r="C28" i="33"/>
  <c r="D28" i="33"/>
  <c r="E28" i="33"/>
  <c r="C29" i="33"/>
  <c r="D29" i="33"/>
  <c r="E29" i="33" s="1"/>
  <c r="C30" i="33"/>
  <c r="E30" i="33" s="1"/>
  <c r="D30" i="33"/>
  <c r="C31" i="33"/>
  <c r="E31" i="33" s="1"/>
  <c r="D31" i="33"/>
  <c r="C32" i="33"/>
  <c r="E32" i="33" s="1"/>
  <c r="D32" i="33"/>
  <c r="C33" i="33"/>
  <c r="E33" i="33" s="1"/>
  <c r="D33" i="33"/>
  <c r="C34" i="33"/>
  <c r="D34" i="33"/>
  <c r="E34" i="33"/>
  <c r="C35" i="33"/>
  <c r="E35" i="33" s="1"/>
  <c r="D35" i="33"/>
  <c r="C36" i="33"/>
  <c r="E36" i="33" s="1"/>
  <c r="D36" i="33"/>
  <c r="C37" i="33"/>
  <c r="D37" i="33"/>
  <c r="E37" i="33" s="1"/>
  <c r="C38" i="33"/>
  <c r="E38" i="33" s="1"/>
  <c r="D38" i="33"/>
  <c r="C39" i="33"/>
  <c r="E39" i="33" s="1"/>
  <c r="D39" i="33"/>
  <c r="D13" i="32"/>
  <c r="H13" i="32" s="1"/>
  <c r="E13" i="32"/>
  <c r="F13" i="32"/>
  <c r="F91" i="32" s="1"/>
  <c r="G13" i="32"/>
  <c r="D14" i="32"/>
  <c r="D15" i="32" s="1"/>
  <c r="E14" i="32"/>
  <c r="F14" i="32"/>
  <c r="G14" i="32"/>
  <c r="E15" i="32"/>
  <c r="G15" i="32"/>
  <c r="D16" i="32"/>
  <c r="H16" i="32" s="1"/>
  <c r="H18" i="32" s="1"/>
  <c r="E16" i="32"/>
  <c r="F16" i="32"/>
  <c r="F18" i="32" s="1"/>
  <c r="G16" i="32"/>
  <c r="G91" i="32" s="1"/>
  <c r="D17" i="32"/>
  <c r="E17" i="32"/>
  <c r="H17" i="32" s="1"/>
  <c r="F17" i="32"/>
  <c r="G17" i="32"/>
  <c r="D18" i="32"/>
  <c r="D19" i="32"/>
  <c r="E19" i="32"/>
  <c r="E21" i="32" s="1"/>
  <c r="F19" i="32"/>
  <c r="G19" i="32"/>
  <c r="G21" i="32" s="1"/>
  <c r="H19" i="32"/>
  <c r="D20" i="32"/>
  <c r="E20" i="32"/>
  <c r="F20" i="32"/>
  <c r="F21" i="32" s="1"/>
  <c r="G20" i="32"/>
  <c r="D21" i="32"/>
  <c r="D22" i="32"/>
  <c r="H22" i="32" s="1"/>
  <c r="H24" i="32" s="1"/>
  <c r="E22" i="32"/>
  <c r="E24" i="32" s="1"/>
  <c r="F22" i="32"/>
  <c r="F24" i="32" s="1"/>
  <c r="G22" i="32"/>
  <c r="D23" i="32"/>
  <c r="H23" i="32" s="1"/>
  <c r="E23" i="32"/>
  <c r="F23" i="32"/>
  <c r="G23" i="32"/>
  <c r="G24" i="32" s="1"/>
  <c r="D25" i="32"/>
  <c r="H25" i="32" s="1"/>
  <c r="H27" i="32" s="1"/>
  <c r="E25" i="32"/>
  <c r="E27" i="32" s="1"/>
  <c r="F25" i="32"/>
  <c r="F27" i="32" s="1"/>
  <c r="G25" i="32"/>
  <c r="G27" i="32" s="1"/>
  <c r="D26" i="32"/>
  <c r="E26" i="32"/>
  <c r="F26" i="32"/>
  <c r="G26" i="32"/>
  <c r="H26" i="32"/>
  <c r="D27" i="32"/>
  <c r="D28" i="32"/>
  <c r="E28" i="32"/>
  <c r="F28" i="32"/>
  <c r="H28" i="32" s="1"/>
  <c r="G28" i="32"/>
  <c r="G30" i="32" s="1"/>
  <c r="D29" i="32"/>
  <c r="E29" i="32"/>
  <c r="F29" i="32"/>
  <c r="H29" i="32" s="1"/>
  <c r="G29" i="32"/>
  <c r="D30" i="32"/>
  <c r="E30" i="32"/>
  <c r="D31" i="32"/>
  <c r="D33" i="32" s="1"/>
  <c r="E31" i="32"/>
  <c r="F31" i="32"/>
  <c r="F33" i="32" s="1"/>
  <c r="G31" i="32"/>
  <c r="G33" i="32" s="1"/>
  <c r="D32" i="32"/>
  <c r="H32" i="32" s="1"/>
  <c r="E32" i="32"/>
  <c r="F32" i="32"/>
  <c r="G32" i="32"/>
  <c r="E33" i="32"/>
  <c r="D34" i="32"/>
  <c r="E34" i="32"/>
  <c r="E36" i="32" s="1"/>
  <c r="F34" i="32"/>
  <c r="G34" i="32"/>
  <c r="G36" i="32" s="1"/>
  <c r="H34" i="32"/>
  <c r="H36" i="32" s="1"/>
  <c r="D35" i="32"/>
  <c r="E35" i="32"/>
  <c r="F35" i="32"/>
  <c r="G35" i="32"/>
  <c r="H35" i="32"/>
  <c r="D36" i="32"/>
  <c r="F36" i="32"/>
  <c r="D37" i="32"/>
  <c r="E37" i="32"/>
  <c r="E39" i="32" s="1"/>
  <c r="F37" i="32"/>
  <c r="H37" i="32" s="1"/>
  <c r="G37" i="32"/>
  <c r="D38" i="32"/>
  <c r="D39" i="32" s="1"/>
  <c r="E38" i="32"/>
  <c r="F38" i="32"/>
  <c r="G38" i="32"/>
  <c r="G39" i="32"/>
  <c r="D40" i="32"/>
  <c r="H40" i="32" s="1"/>
  <c r="E40" i="32"/>
  <c r="F40" i="32"/>
  <c r="F42" i="32" s="1"/>
  <c r="G40" i="32"/>
  <c r="G42" i="32" s="1"/>
  <c r="D41" i="32"/>
  <c r="H41" i="32" s="1"/>
  <c r="E41" i="32"/>
  <c r="E42" i="32" s="1"/>
  <c r="F41" i="32"/>
  <c r="G41" i="32"/>
  <c r="D43" i="32"/>
  <c r="E43" i="32"/>
  <c r="E45" i="32" s="1"/>
  <c r="F43" i="32"/>
  <c r="G43" i="32"/>
  <c r="G45" i="32" s="1"/>
  <c r="H43" i="32"/>
  <c r="D44" i="32"/>
  <c r="E44" i="32"/>
  <c r="H44" i="32" s="1"/>
  <c r="F44" i="32"/>
  <c r="F45" i="32" s="1"/>
  <c r="G44" i="32"/>
  <c r="D45" i="32"/>
  <c r="D46" i="32"/>
  <c r="H46" i="32" s="1"/>
  <c r="E46" i="32"/>
  <c r="E48" i="32" s="1"/>
  <c r="F46" i="32"/>
  <c r="F48" i="32" s="1"/>
  <c r="G46" i="32"/>
  <c r="D47" i="32"/>
  <c r="H47" i="32" s="1"/>
  <c r="E47" i="32"/>
  <c r="F47" i="32"/>
  <c r="G47" i="32"/>
  <c r="G48" i="32" s="1"/>
  <c r="D49" i="32"/>
  <c r="H49" i="32" s="1"/>
  <c r="H51" i="32" s="1"/>
  <c r="E49" i="32"/>
  <c r="E51" i="32" s="1"/>
  <c r="F49" i="32"/>
  <c r="F51" i="32" s="1"/>
  <c r="G49" i="32"/>
  <c r="G51" i="32" s="1"/>
  <c r="D50" i="32"/>
  <c r="E50" i="32"/>
  <c r="F50" i="32"/>
  <c r="G50" i="32"/>
  <c r="H50" i="32"/>
  <c r="D52" i="32"/>
  <c r="E52" i="32"/>
  <c r="E54" i="32" s="1"/>
  <c r="F52" i="32"/>
  <c r="F54" i="32" s="1"/>
  <c r="G52" i="32"/>
  <c r="G54" i="32" s="1"/>
  <c r="D53" i="32"/>
  <c r="E53" i="32"/>
  <c r="F53" i="32"/>
  <c r="H53" i="32" s="1"/>
  <c r="G53" i="32"/>
  <c r="D54" i="32"/>
  <c r="D55" i="32"/>
  <c r="D57" i="32" s="1"/>
  <c r="E55" i="32"/>
  <c r="F55" i="32"/>
  <c r="F57" i="32" s="1"/>
  <c r="G55" i="32"/>
  <c r="G57" i="32" s="1"/>
  <c r="D56" i="32"/>
  <c r="E56" i="32"/>
  <c r="F56" i="32"/>
  <c r="G56" i="32"/>
  <c r="H56" i="32" s="1"/>
  <c r="E57" i="32"/>
  <c r="D58" i="32"/>
  <c r="E58" i="32"/>
  <c r="E60" i="32" s="1"/>
  <c r="F58" i="32"/>
  <c r="G58" i="32"/>
  <c r="G60" i="32" s="1"/>
  <c r="H58" i="32"/>
  <c r="H60" i="32" s="1"/>
  <c r="D59" i="32"/>
  <c r="E59" i="32"/>
  <c r="F59" i="32"/>
  <c r="G59" i="32"/>
  <c r="H59" i="32"/>
  <c r="D60" i="32"/>
  <c r="F60" i="32"/>
  <c r="D61" i="32"/>
  <c r="E61" i="32"/>
  <c r="F61" i="32"/>
  <c r="H61" i="32" s="1"/>
  <c r="G61" i="32"/>
  <c r="D62" i="32"/>
  <c r="H62" i="32" s="1"/>
  <c r="E62" i="32"/>
  <c r="F62" i="32"/>
  <c r="G62" i="32"/>
  <c r="E63" i="32"/>
  <c r="G63" i="32"/>
  <c r="D64" i="32"/>
  <c r="E64" i="32"/>
  <c r="F64" i="32"/>
  <c r="G64" i="32"/>
  <c r="H64" i="32" s="1"/>
  <c r="H66" i="32" s="1"/>
  <c r="D65" i="32"/>
  <c r="H65" i="32" s="1"/>
  <c r="E65" i="32"/>
  <c r="E66" i="32" s="1"/>
  <c r="F65" i="32"/>
  <c r="G65" i="32"/>
  <c r="F66" i="32"/>
  <c r="D67" i="32"/>
  <c r="E67" i="32"/>
  <c r="F67" i="32"/>
  <c r="G67" i="32"/>
  <c r="H67" i="32"/>
  <c r="D68" i="32"/>
  <c r="D69" i="32" s="1"/>
  <c r="E68" i="32"/>
  <c r="E69" i="32" s="1"/>
  <c r="F68" i="32"/>
  <c r="F69" i="32" s="1"/>
  <c r="G68" i="32"/>
  <c r="G69" i="32" s="1"/>
  <c r="D70" i="32"/>
  <c r="H70" i="32" s="1"/>
  <c r="H72" i="32" s="1"/>
  <c r="E70" i="32"/>
  <c r="E72" i="32" s="1"/>
  <c r="F70" i="32"/>
  <c r="G70" i="32"/>
  <c r="D71" i="32"/>
  <c r="H71" i="32" s="1"/>
  <c r="E71" i="32"/>
  <c r="F71" i="32"/>
  <c r="F72" i="32" s="1"/>
  <c r="G71" i="32"/>
  <c r="G72" i="32" s="1"/>
  <c r="D73" i="32"/>
  <c r="H73" i="32" s="1"/>
  <c r="H75" i="32" s="1"/>
  <c r="E73" i="32"/>
  <c r="E75" i="32" s="1"/>
  <c r="F73" i="32"/>
  <c r="F75" i="32" s="1"/>
  <c r="G73" i="32"/>
  <c r="D74" i="32"/>
  <c r="E74" i="32"/>
  <c r="F74" i="32"/>
  <c r="G74" i="32"/>
  <c r="G75" i="32" s="1"/>
  <c r="H74" i="32"/>
  <c r="D76" i="32"/>
  <c r="H76" i="32" s="1"/>
  <c r="H78" i="32" s="1"/>
  <c r="E76" i="32"/>
  <c r="E78" i="32" s="1"/>
  <c r="F76" i="32"/>
  <c r="F78" i="32" s="1"/>
  <c r="G76" i="32"/>
  <c r="G78" i="32" s="1"/>
  <c r="D77" i="32"/>
  <c r="E77" i="32"/>
  <c r="F77" i="32"/>
  <c r="H77" i="32" s="1"/>
  <c r="G77" i="32"/>
  <c r="D78" i="32"/>
  <c r="D79" i="32"/>
  <c r="D81" i="32" s="1"/>
  <c r="E79" i="32"/>
  <c r="F79" i="32"/>
  <c r="F81" i="32" s="1"/>
  <c r="G79" i="32"/>
  <c r="G81" i="32" s="1"/>
  <c r="D80" i="32"/>
  <c r="E80" i="32"/>
  <c r="F80" i="32"/>
  <c r="G80" i="32"/>
  <c r="H80" i="32" s="1"/>
  <c r="E81" i="32"/>
  <c r="D82" i="32"/>
  <c r="E82" i="32"/>
  <c r="E84" i="32" s="1"/>
  <c r="F82" i="32"/>
  <c r="G82" i="32"/>
  <c r="G84" i="32" s="1"/>
  <c r="H82" i="32"/>
  <c r="H84" i="32" s="1"/>
  <c r="D83" i="32"/>
  <c r="D84" i="32" s="1"/>
  <c r="E83" i="32"/>
  <c r="F83" i="32"/>
  <c r="G83" i="32"/>
  <c r="H83" i="32"/>
  <c r="F84" i="32"/>
  <c r="D85" i="32"/>
  <c r="E85" i="32"/>
  <c r="F85" i="32"/>
  <c r="F87" i="32" s="1"/>
  <c r="G85" i="32"/>
  <c r="D86" i="32"/>
  <c r="H86" i="32" s="1"/>
  <c r="E86" i="32"/>
  <c r="E87" i="32" s="1"/>
  <c r="F86" i="32"/>
  <c r="G86" i="32"/>
  <c r="G87" i="32"/>
  <c r="D88" i="32"/>
  <c r="E88" i="32"/>
  <c r="H88" i="32" s="1"/>
  <c r="H90" i="32" s="1"/>
  <c r="F88" i="32"/>
  <c r="F90" i="32" s="1"/>
  <c r="G88" i="32"/>
  <c r="G90" i="32" s="1"/>
  <c r="D89" i="32"/>
  <c r="H89" i="32" s="1"/>
  <c r="E89" i="32"/>
  <c r="E90" i="32" s="1"/>
  <c r="F89" i="32"/>
  <c r="G89" i="32"/>
  <c r="C40" i="33" l="1"/>
  <c r="E40" i="33" s="1"/>
  <c r="H45" i="32"/>
  <c r="H63" i="32"/>
  <c r="H48" i="32"/>
  <c r="H30" i="32"/>
  <c r="H39" i="32"/>
  <c r="H15" i="32"/>
  <c r="H91" i="32"/>
  <c r="H42" i="32"/>
  <c r="F92" i="32"/>
  <c r="F93" i="32" s="1"/>
  <c r="D63" i="32"/>
  <c r="E91" i="32"/>
  <c r="E93" i="32" s="1"/>
  <c r="D72" i="32"/>
  <c r="H68" i="32"/>
  <c r="H69" i="32" s="1"/>
  <c r="H52" i="32"/>
  <c r="H54" i="32" s="1"/>
  <c r="D48" i="32"/>
  <c r="F30" i="32"/>
  <c r="D24" i="32"/>
  <c r="H20" i="32"/>
  <c r="H21" i="32" s="1"/>
  <c r="D87" i="32"/>
  <c r="G92" i="32"/>
  <c r="G93" i="32" s="1"/>
  <c r="D91" i="32"/>
  <c r="H79" i="32"/>
  <c r="H81" i="32" s="1"/>
  <c r="D75" i="32"/>
  <c r="H55" i="32"/>
  <c r="H57" i="32" s="1"/>
  <c r="D51" i="32"/>
  <c r="H31" i="32"/>
  <c r="H33" i="32" s="1"/>
  <c r="H85" i="32"/>
  <c r="H87" i="32" s="1"/>
  <c r="G66" i="32"/>
  <c r="F63" i="32"/>
  <c r="F39" i="32"/>
  <c r="G18" i="32"/>
  <c r="F15" i="32"/>
  <c r="E92" i="32"/>
  <c r="D92" i="32"/>
  <c r="E18" i="32"/>
  <c r="D66" i="32"/>
  <c r="D42" i="32"/>
  <c r="H38" i="32"/>
  <c r="H14" i="32"/>
  <c r="D90" i="32"/>
  <c r="H92" i="32" l="1"/>
  <c r="H93" i="32" s="1"/>
  <c r="D93" i="32"/>
  <c r="E14" i="8" l="1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E38" i="8"/>
  <c r="E39" i="8"/>
  <c r="E40" i="8"/>
  <c r="E41" i="8"/>
  <c r="E42" i="8"/>
  <c r="E43" i="8"/>
  <c r="E44" i="8"/>
  <c r="E45" i="8"/>
  <c r="E46" i="8"/>
  <c r="E17" i="29" l="1"/>
  <c r="E18" i="29"/>
  <c r="E19" i="29"/>
  <c r="E16" i="6" l="1"/>
  <c r="E15" i="6"/>
  <c r="E14" i="6"/>
  <c r="D17" i="6"/>
  <c r="C17" i="6"/>
  <c r="E17" i="6" l="1"/>
  <c r="D47" i="8"/>
  <c r="C47" i="8"/>
  <c r="E47" i="8" s="1"/>
</calcChain>
</file>

<file path=xl/sharedStrings.xml><?xml version="1.0" encoding="utf-8"?>
<sst xmlns="http://schemas.openxmlformats.org/spreadsheetml/2006/main" count="260" uniqueCount="118">
  <si>
    <t>INDICADOR DE TASA DE CAIDAS DEL SISTEMA DE ATENCIÓN</t>
  </si>
  <si>
    <t>FORMATO DE PRESENTACIÓN EN PÁGINA WEB</t>
  </si>
  <si>
    <t>Empresa:</t>
  </si>
  <si>
    <t>Año:</t>
  </si>
  <si>
    <t xml:space="preserve">Mes: </t>
  </si>
  <si>
    <t>Objetivo:</t>
  </si>
  <si>
    <t>Indicador:</t>
  </si>
  <si>
    <t>TASA DE CAIDAS DEL SISTEMA DE ATENCIÓN (CSA)</t>
  </si>
  <si>
    <t>Medir el porcentaje de horas en que estuvo inoperativo el sistema de atención de la empresa.</t>
  </si>
  <si>
    <t>Oficinas</t>
  </si>
  <si>
    <t xml:space="preserve">Total: </t>
  </si>
  <si>
    <t xml:space="preserve">N° de horas sin sistema de atención al mes  </t>
  </si>
  <si>
    <t xml:space="preserve">N° total de horas de atención al mes </t>
  </si>
  <si>
    <t xml:space="preserve">CSA% </t>
  </si>
  <si>
    <t>INDICADOR TIEMPO DE ESPERA PARA ATENCIÓN PRESENCIAL</t>
  </si>
  <si>
    <t>TIEMPO DE ESPERA PARA ATENCIÓN PRESENCIAL (TEAP)</t>
  </si>
  <si>
    <t>Medir el porcentaje de los usuarios que esperaron menos de 15 minutos.</t>
  </si>
  <si>
    <t>Nº de atenciones con espera menor a 15 min.</t>
  </si>
  <si>
    <t>Nº de atenciones totales</t>
  </si>
  <si>
    <t>% (TEAPij)</t>
  </si>
  <si>
    <t>Bajas</t>
  </si>
  <si>
    <t>ANEXO H</t>
  </si>
  <si>
    <t>INDICADORES DE DESERCIÓN EN ATENCIÓN PERSONAL</t>
  </si>
  <si>
    <t>DESERCIÓN EN ATENCIÓN PRESENCIAL (DAP)</t>
  </si>
  <si>
    <t>Medir el porcentaje de usuarios que desistieron de realizar un trámite.</t>
  </si>
  <si>
    <t>Nº DE USUARIOS QUE DESISTIERON DE LA ATENCIÓN AL MES</t>
  </si>
  <si>
    <t>Nº TOTAL DE USUARIOS ATENDIDOS AL MES</t>
  </si>
  <si>
    <t xml:space="preserve">DAP (%) </t>
  </si>
  <si>
    <t xml:space="preserve">ANEXO F </t>
  </si>
  <si>
    <t xml:space="preserve">ANEXO G </t>
  </si>
  <si>
    <t>CORTE DE LA ATENCIÓN TELEFÓNICA POR LA EMPRESA OPERADORA (CAT)</t>
  </si>
  <si>
    <t>Medir el porcentaje de llamadas que no fueron finalizadas por el usuario (ej. asistente de empresa operadora finalizó la llamada).</t>
  </si>
  <si>
    <t>CANAL DE ATENCIÓN</t>
  </si>
  <si>
    <t>Nº DE LLAMADAS NO FINALIZADAS POR EL USUARIO</t>
  </si>
  <si>
    <t>Nº TOTAL DE LLAMADAS ATENDIDAS</t>
  </si>
  <si>
    <t xml:space="preserve">CAT (%) </t>
  </si>
  <si>
    <t>ANEXO J</t>
  </si>
  <si>
    <t>INDICADOR DE RAPIDEZ EN ATENCIÓN POR VOZ HUMANA</t>
  </si>
  <si>
    <t>RAPIDEZ POR ATENCIÓN EN VOZ HUMANA (AVH)</t>
  </si>
  <si>
    <t>Medir el porcentaje de rapidez de atención por voz humana</t>
  </si>
  <si>
    <t>INDICADOR AVH1</t>
  </si>
  <si>
    <t>Nº DE LLAMADAS CON LA OPCIÓN DE COMUNICACIÓN AL OPERADOR HUMANO SE PRESENTA DENTRO DE LOS PRIMEROS 40 SEGUNDOS</t>
  </si>
  <si>
    <t>Nº TOTAL DE LLAMADAS</t>
  </si>
  <si>
    <t>AVH1 (%)</t>
  </si>
  <si>
    <t>Nº DE LLAMADAS ATENDIDAS POR UN OPERADOR HUMANO DENTRO DE LOS PRIMEROS 20 SEGUNDOS LUEGO DE MARCADA ESTA OPCIÓN</t>
  </si>
  <si>
    <t>Nº TOTAL DE LLAMADAS ATENDIDAS POR UN OPERADOR HUMANO</t>
  </si>
  <si>
    <t>AVH2 (%)</t>
  </si>
  <si>
    <t>INDICADOR AVH2</t>
  </si>
  <si>
    <t>IVR 123</t>
  </si>
  <si>
    <t>Reclamos</t>
  </si>
  <si>
    <t>Consultas</t>
  </si>
  <si>
    <t>Altas</t>
  </si>
  <si>
    <t>TOTAL</t>
  </si>
  <si>
    <t>TP_Arequipa</t>
  </si>
  <si>
    <t>TP_Cercado de Lima</t>
  </si>
  <si>
    <t>TP_Chiclayo</t>
  </si>
  <si>
    <t>TP_Chimbote</t>
  </si>
  <si>
    <t>TP_Chorrillos</t>
  </si>
  <si>
    <t>TP_Cuzco</t>
  </si>
  <si>
    <t>TP_Huacho</t>
  </si>
  <si>
    <t>TP_Huancayo</t>
  </si>
  <si>
    <t>TP_Ica</t>
  </si>
  <si>
    <t>TP_Ilo</t>
  </si>
  <si>
    <t>TP_Juliaca</t>
  </si>
  <si>
    <t>TP_La Victoria</t>
  </si>
  <si>
    <t>TP_Piura</t>
  </si>
  <si>
    <t>TP_Plaza Republica</t>
  </si>
  <si>
    <t>TP_San Borja</t>
  </si>
  <si>
    <t>TP_San Juan de Lurigancho</t>
  </si>
  <si>
    <t>TP_San Juan de Miraflores</t>
  </si>
  <si>
    <t>TP_San Miguel</t>
  </si>
  <si>
    <t>TP_Tacna</t>
  </si>
  <si>
    <t>TP_Talara</t>
  </si>
  <si>
    <t>TP_Trujillo</t>
  </si>
  <si>
    <t>TP_Tumbes</t>
  </si>
  <si>
    <t>ANEXO I</t>
  </si>
  <si>
    <t>INDICADOR DE CORTE DE LA ATENCIÓN TELEFÓNICA POR LA EMPRESA OPERADORAS</t>
  </si>
  <si>
    <t>IVR 102</t>
  </si>
  <si>
    <t>IVR 103</t>
  </si>
  <si>
    <t>ENTEL PERU S.A.</t>
  </si>
  <si>
    <t>TP_NS Jockey Plaza</t>
  </si>
  <si>
    <t>TP_NS Megaplaza</t>
  </si>
  <si>
    <t>TP_NS MegaPlaza</t>
  </si>
  <si>
    <t>TP_Minka2</t>
  </si>
  <si>
    <t>TP_Larco</t>
  </si>
  <si>
    <t>* Se reportan las llamadas atendidas por un agente ingresadas por el 102 (Reclamos)</t>
  </si>
  <si>
    <t xml:space="preserve"> </t>
  </si>
  <si>
    <t>TP Arequipa</t>
  </si>
  <si>
    <t>TPF Cercado</t>
  </si>
  <si>
    <t>TP Chiclayo</t>
  </si>
  <si>
    <t>TP Chimbote</t>
  </si>
  <si>
    <t>TP Chincha</t>
  </si>
  <si>
    <t>TP Cusco</t>
  </si>
  <si>
    <t>TP Huacho</t>
  </si>
  <si>
    <t>TP Huancayo</t>
  </si>
  <si>
    <t>TP Ica</t>
  </si>
  <si>
    <t>TP Ilo</t>
  </si>
  <si>
    <t>TPF Jockey Plaza</t>
  </si>
  <si>
    <t>TP Juliaca</t>
  </si>
  <si>
    <t>TP Larco</t>
  </si>
  <si>
    <t>TPF Minka</t>
  </si>
  <si>
    <t>TP Miraflores</t>
  </si>
  <si>
    <t>TP Piura</t>
  </si>
  <si>
    <t>TP Plaza República</t>
  </si>
  <si>
    <t>TP San Borja</t>
  </si>
  <si>
    <t>TP San Juan de Lurigancho</t>
  </si>
  <si>
    <t>TP San Juan de Miraflores</t>
  </si>
  <si>
    <t>TP San Miguel</t>
  </si>
  <si>
    <t>TP Santa Anita</t>
  </si>
  <si>
    <t>TP Tacna</t>
  </si>
  <si>
    <t>TP Talara</t>
  </si>
  <si>
    <t>TP Trujillo</t>
  </si>
  <si>
    <t>TPF Tumbes</t>
  </si>
  <si>
    <t>TPF Chorrillos</t>
  </si>
  <si>
    <t>TPF La Victoria</t>
  </si>
  <si>
    <t>TP Megaplaza</t>
  </si>
  <si>
    <t>TPF Open Plaza</t>
  </si>
  <si>
    <t>Octubre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</si>
</sst>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_ * #,##0.00_ ;_ * \-#,##0.00_ ;_ * &quot;-&quot;??_ ;_ @_ "/>
    <numFmt numFmtId="166" formatCode="0.000%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</cellStyleXfs>
  <cellXfs count="7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1" fillId="0" borderId="1" xfId="0" applyFont="1" applyBorder="1"/>
    <xf numFmtId="0" fontId="1" fillId="2" borderId="1" xfId="0" applyFont="1" applyFill="1" applyBorder="1"/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10" fontId="0" fillId="0" borderId="1" xfId="1" applyNumberFormat="1" applyFont="1" applyBorder="1" applyAlignment="1">
      <alignment horizontal="center"/>
    </xf>
    <xf numFmtId="0" fontId="5" fillId="0" borderId="1" xfId="0" applyFont="1" applyBorder="1" applyAlignment="1">
      <alignment horizontal="left" vertical="center"/>
    </xf>
    <xf numFmtId="3" fontId="5" fillId="0" borderId="1" xfId="0" applyNumberFormat="1" applyFont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/>
    </xf>
    <xf numFmtId="9" fontId="5" fillId="0" borderId="1" xfId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9" fontId="5" fillId="2" borderId="1" xfId="1" applyFont="1" applyFill="1" applyBorder="1" applyAlignment="1">
      <alignment horizontal="center" vertical="center"/>
    </xf>
    <xf numFmtId="0" fontId="6" fillId="0" borderId="0" xfId="0" applyFont="1"/>
    <xf numFmtId="0" fontId="4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wrapText="1"/>
    </xf>
    <xf numFmtId="2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2" fontId="1" fillId="2" borderId="2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left"/>
    </xf>
    <xf numFmtId="0" fontId="4" fillId="2" borderId="1" xfId="0" applyFont="1" applyFill="1" applyBorder="1" applyAlignment="1">
      <alignment horizontal="center" vertical="center" wrapText="1"/>
    </xf>
    <xf numFmtId="0" fontId="6" fillId="0" borderId="1" xfId="0" applyFont="1" applyBorder="1"/>
    <xf numFmtId="0" fontId="6" fillId="0" borderId="1" xfId="0" applyFont="1" applyBorder="1" applyAlignment="1">
      <alignment horizontal="center" vertical="center"/>
    </xf>
    <xf numFmtId="9" fontId="6" fillId="0" borderId="1" xfId="1" applyFont="1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/>
    <xf numFmtId="3" fontId="0" fillId="0" borderId="0" xfId="0" applyNumberFormat="1"/>
    <xf numFmtId="9" fontId="0" fillId="0" borderId="0" xfId="1" applyFont="1"/>
    <xf numFmtId="0" fontId="0" fillId="0" borderId="0" xfId="0" applyAlignment="1">
      <alignment horizontal="left"/>
    </xf>
    <xf numFmtId="3" fontId="0" fillId="0" borderId="2" xfId="0" applyNumberFormat="1" applyFill="1" applyBorder="1" applyAlignment="1">
      <alignment horizontal="center"/>
    </xf>
    <xf numFmtId="164" fontId="0" fillId="0" borderId="0" xfId="0" applyNumberFormat="1"/>
    <xf numFmtId="0" fontId="1" fillId="0" borderId="4" xfId="0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10" fontId="0" fillId="0" borderId="1" xfId="1" applyNumberFormat="1" applyFont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/>
    </xf>
    <xf numFmtId="3" fontId="1" fillId="2" borderId="2" xfId="2" applyNumberFormat="1" applyFont="1" applyFill="1" applyBorder="1" applyAlignment="1">
      <alignment horizontal="center" vertical="center"/>
    </xf>
    <xf numFmtId="10" fontId="1" fillId="2" borderId="1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9" fontId="4" fillId="2" borderId="1" xfId="1" applyFont="1" applyFill="1" applyBorder="1" applyAlignment="1">
      <alignment horizontal="center" vertical="center"/>
    </xf>
    <xf numFmtId="3" fontId="0" fillId="0" borderId="2" xfId="0" applyNumberFormat="1" applyBorder="1" applyAlignment="1">
      <alignment horizontal="center"/>
    </xf>
    <xf numFmtId="3" fontId="9" fillId="0" borderId="2" xfId="0" applyNumberFormat="1" applyFont="1" applyBorder="1" applyAlignment="1">
      <alignment horizontal="center"/>
    </xf>
    <xf numFmtId="1" fontId="1" fillId="2" borderId="2" xfId="0" applyNumberFormat="1" applyFont="1" applyFill="1" applyBorder="1" applyAlignment="1">
      <alignment horizontal="center"/>
    </xf>
    <xf numFmtId="166" fontId="1" fillId="4" borderId="1" xfId="1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4" fillId="3" borderId="1" xfId="0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wrapText="1"/>
    </xf>
  </cellXfs>
  <cellStyles count="3">
    <cellStyle name="Millares 2" xfId="2" xr:uid="{00000000-0005-0000-0000-000000000000}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ime\TiemposOsiptel\22.%20Octubre\Da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1TOsipte"/>
      <sheetName val="_2TOsiptel"/>
      <sheetName val="_3TOsiptel"/>
      <sheetName val="Catalogo"/>
    </sheetNames>
    <sheetDataSet>
      <sheetData sheetId="0">
        <row r="1">
          <cell r="A1" t="str">
            <v>Agencia_Osiptel</v>
          </cell>
          <cell r="B1" t="str">
            <v>agencia</v>
          </cell>
          <cell r="C1" t="str">
            <v>Altas</v>
          </cell>
          <cell r="D1" t="str">
            <v>Baja</v>
          </cell>
          <cell r="E1" t="str">
            <v>Consulta</v>
          </cell>
          <cell r="F1" t="str">
            <v>Reclamo</v>
          </cell>
          <cell r="G1" t="str">
            <v>Total</v>
          </cell>
        </row>
        <row r="2">
          <cell r="A2" t="str">
            <v>TP_Arequipa</v>
          </cell>
          <cell r="B2" t="str">
            <v>TP AREQUIPA</v>
          </cell>
          <cell r="C2">
            <v>1007</v>
          </cell>
          <cell r="D2">
            <v>398</v>
          </cell>
          <cell r="E2">
            <v>2982</v>
          </cell>
          <cell r="F2">
            <v>751</v>
          </cell>
          <cell r="G2">
            <v>5138</v>
          </cell>
        </row>
        <row r="3">
          <cell r="A3" t="str">
            <v>TP_Chiclayo</v>
          </cell>
          <cell r="B3" t="str">
            <v>TP CHICLAYO</v>
          </cell>
          <cell r="C3">
            <v>416</v>
          </cell>
          <cell r="D3">
            <v>83</v>
          </cell>
          <cell r="E3">
            <v>2571</v>
          </cell>
          <cell r="F3">
            <v>384</v>
          </cell>
          <cell r="G3">
            <v>3454</v>
          </cell>
        </row>
        <row r="4">
          <cell r="A4" t="str">
            <v>TP_Chimbote</v>
          </cell>
          <cell r="B4" t="str">
            <v>TP CHIMBOTE</v>
          </cell>
          <cell r="C4">
            <v>509</v>
          </cell>
          <cell r="D4">
            <v>242</v>
          </cell>
          <cell r="E4">
            <v>3558</v>
          </cell>
          <cell r="F4">
            <v>884</v>
          </cell>
          <cell r="G4">
            <v>5193</v>
          </cell>
        </row>
        <row r="5">
          <cell r="A5" t="str">
            <v>TP_Cuzco</v>
          </cell>
          <cell r="B5" t="str">
            <v>TP CUSCO</v>
          </cell>
          <cell r="C5">
            <v>699</v>
          </cell>
          <cell r="D5">
            <v>17</v>
          </cell>
          <cell r="E5">
            <v>2463</v>
          </cell>
          <cell r="F5">
            <v>306</v>
          </cell>
          <cell r="G5">
            <v>3485</v>
          </cell>
        </row>
        <row r="6">
          <cell r="A6" t="str">
            <v>TP_Huacho</v>
          </cell>
          <cell r="B6" t="str">
            <v>TP HUACHO</v>
          </cell>
          <cell r="C6">
            <v>401</v>
          </cell>
          <cell r="D6">
            <v>224</v>
          </cell>
          <cell r="E6">
            <v>1510</v>
          </cell>
          <cell r="F6">
            <v>304</v>
          </cell>
          <cell r="G6">
            <v>2439</v>
          </cell>
        </row>
        <row r="7">
          <cell r="A7" t="str">
            <v>TP_Huancayo</v>
          </cell>
          <cell r="B7" t="str">
            <v>TP HUANCAYO</v>
          </cell>
          <cell r="C7">
            <v>558</v>
          </cell>
          <cell r="D7">
            <v>60</v>
          </cell>
          <cell r="E7">
            <v>2540</v>
          </cell>
          <cell r="F7">
            <v>203</v>
          </cell>
          <cell r="G7">
            <v>3361</v>
          </cell>
        </row>
        <row r="8">
          <cell r="A8" t="str">
            <v>TP_Ica</v>
          </cell>
          <cell r="B8" t="str">
            <v>TP ICA</v>
          </cell>
          <cell r="C8">
            <v>535</v>
          </cell>
          <cell r="D8">
            <v>25</v>
          </cell>
          <cell r="E8">
            <v>1619</v>
          </cell>
          <cell r="F8">
            <v>282</v>
          </cell>
          <cell r="G8">
            <v>2461</v>
          </cell>
        </row>
        <row r="9">
          <cell r="A9" t="str">
            <v>TP_Ilo</v>
          </cell>
          <cell r="B9" t="str">
            <v>TP ILO</v>
          </cell>
          <cell r="C9">
            <v>137</v>
          </cell>
          <cell r="D9">
            <v>13</v>
          </cell>
          <cell r="E9">
            <v>1755</v>
          </cell>
          <cell r="F9">
            <v>53</v>
          </cell>
          <cell r="G9">
            <v>1958</v>
          </cell>
        </row>
        <row r="10">
          <cell r="A10" t="str">
            <v>TP_Juliaca</v>
          </cell>
          <cell r="B10" t="str">
            <v>TP JULIACA</v>
          </cell>
          <cell r="C10">
            <v>97</v>
          </cell>
          <cell r="D10">
            <v>3</v>
          </cell>
          <cell r="E10">
            <v>1700</v>
          </cell>
          <cell r="F10">
            <v>24</v>
          </cell>
          <cell r="G10">
            <v>1824</v>
          </cell>
        </row>
        <row r="11">
          <cell r="A11" t="str">
            <v>TP_Larco</v>
          </cell>
          <cell r="B11" t="str">
            <v>TP LARCO</v>
          </cell>
          <cell r="C11">
            <v>1028</v>
          </cell>
          <cell r="D11">
            <v>189</v>
          </cell>
          <cell r="E11">
            <v>2953</v>
          </cell>
          <cell r="F11">
            <v>668</v>
          </cell>
          <cell r="G11">
            <v>4838</v>
          </cell>
        </row>
        <row r="12">
          <cell r="A12" t="str">
            <v>TP_Piura</v>
          </cell>
          <cell r="B12" t="str">
            <v>TP PIURA</v>
          </cell>
          <cell r="C12">
            <v>1033</v>
          </cell>
          <cell r="D12">
            <v>162</v>
          </cell>
          <cell r="E12">
            <v>6069</v>
          </cell>
          <cell r="F12">
            <v>337</v>
          </cell>
          <cell r="G12">
            <v>7601</v>
          </cell>
        </row>
        <row r="13">
          <cell r="A13" t="str">
            <v>TP_Plaza Republica</v>
          </cell>
          <cell r="B13" t="str">
            <v>TP REPUBLICA</v>
          </cell>
          <cell r="C13">
            <v>683</v>
          </cell>
          <cell r="D13">
            <v>125</v>
          </cell>
          <cell r="E13">
            <v>2904</v>
          </cell>
          <cell r="F13">
            <v>573</v>
          </cell>
          <cell r="G13">
            <v>4285</v>
          </cell>
        </row>
        <row r="14">
          <cell r="A14" t="str">
            <v>TP_San Borja</v>
          </cell>
          <cell r="B14" t="str">
            <v>TP SAN BORJA</v>
          </cell>
          <cell r="C14">
            <v>343</v>
          </cell>
          <cell r="D14">
            <v>146</v>
          </cell>
          <cell r="E14">
            <v>3082</v>
          </cell>
          <cell r="F14">
            <v>520</v>
          </cell>
          <cell r="G14">
            <v>4091</v>
          </cell>
        </row>
        <row r="15">
          <cell r="A15" t="str">
            <v>TP_San Juan de Lurigancho</v>
          </cell>
          <cell r="B15" t="str">
            <v>TP SJ LURIGANCHO</v>
          </cell>
          <cell r="C15">
            <v>271</v>
          </cell>
          <cell r="D15">
            <v>121</v>
          </cell>
          <cell r="E15">
            <v>6100</v>
          </cell>
          <cell r="F15">
            <v>206</v>
          </cell>
          <cell r="G15">
            <v>6698</v>
          </cell>
        </row>
        <row r="16">
          <cell r="A16" t="str">
            <v>TP_San Juan de Miraflores</v>
          </cell>
          <cell r="B16" t="str">
            <v>TP SJ MIRAFLORES</v>
          </cell>
          <cell r="C16">
            <v>463</v>
          </cell>
          <cell r="D16">
            <v>311</v>
          </cell>
          <cell r="E16">
            <v>3487</v>
          </cell>
          <cell r="F16">
            <v>646</v>
          </cell>
          <cell r="G16">
            <v>4907</v>
          </cell>
        </row>
        <row r="17">
          <cell r="A17" t="str">
            <v>TP_Tacna</v>
          </cell>
          <cell r="B17" t="str">
            <v>TP TACNA</v>
          </cell>
          <cell r="C17">
            <v>400</v>
          </cell>
          <cell r="D17">
            <v>89</v>
          </cell>
          <cell r="E17">
            <v>4599</v>
          </cell>
          <cell r="F17">
            <v>150</v>
          </cell>
          <cell r="G17">
            <v>5238</v>
          </cell>
        </row>
        <row r="18">
          <cell r="A18" t="str">
            <v>TP_Talara</v>
          </cell>
          <cell r="B18" t="str">
            <v>TP TALARA</v>
          </cell>
          <cell r="C18">
            <v>434</v>
          </cell>
          <cell r="D18">
            <v>50</v>
          </cell>
          <cell r="E18">
            <v>1688</v>
          </cell>
          <cell r="F18">
            <v>29</v>
          </cell>
          <cell r="G18">
            <v>2201</v>
          </cell>
        </row>
        <row r="19">
          <cell r="A19" t="str">
            <v>TP_Trujillo</v>
          </cell>
          <cell r="B19" t="str">
            <v>TP TRUJILLO</v>
          </cell>
          <cell r="C19">
            <v>929</v>
          </cell>
          <cell r="D19">
            <v>362</v>
          </cell>
          <cell r="E19">
            <v>3357</v>
          </cell>
          <cell r="F19">
            <v>1194</v>
          </cell>
          <cell r="G19">
            <v>5842</v>
          </cell>
        </row>
        <row r="20">
          <cell r="A20" t="str">
            <v>TP_Cercado de Lima</v>
          </cell>
          <cell r="B20" t="str">
            <v>TPF CERCADO</v>
          </cell>
          <cell r="C20">
            <v>154</v>
          </cell>
          <cell r="D20">
            <v>631</v>
          </cell>
          <cell r="E20">
            <v>6282</v>
          </cell>
          <cell r="F20">
            <v>1622</v>
          </cell>
          <cell r="G20">
            <v>8689</v>
          </cell>
        </row>
        <row r="21">
          <cell r="A21" t="str">
            <v>TP_Chorrillos</v>
          </cell>
          <cell r="B21" t="str">
            <v>TPF CHORRILLOS</v>
          </cell>
          <cell r="C21">
            <v>421</v>
          </cell>
          <cell r="D21">
            <v>491</v>
          </cell>
          <cell r="E21">
            <v>4480</v>
          </cell>
          <cell r="F21">
            <v>1113</v>
          </cell>
          <cell r="G21">
            <v>6505</v>
          </cell>
        </row>
        <row r="22">
          <cell r="A22" t="str">
            <v>TP_NS Jockey Plaza</v>
          </cell>
          <cell r="B22" t="str">
            <v>TPF JOCKEY PLAZA</v>
          </cell>
          <cell r="C22">
            <v>425</v>
          </cell>
          <cell r="D22">
            <v>313</v>
          </cell>
          <cell r="E22">
            <v>4963</v>
          </cell>
          <cell r="F22">
            <v>598</v>
          </cell>
          <cell r="G22">
            <v>6299</v>
          </cell>
        </row>
        <row r="23">
          <cell r="A23" t="str">
            <v>TP_La Victoria</v>
          </cell>
          <cell r="B23" t="str">
            <v>TPF LA VICTORIA</v>
          </cell>
          <cell r="C23">
            <v>174</v>
          </cell>
          <cell r="D23">
            <v>99</v>
          </cell>
          <cell r="E23">
            <v>1551</v>
          </cell>
          <cell r="F23">
            <v>451</v>
          </cell>
          <cell r="G23">
            <v>2275</v>
          </cell>
        </row>
        <row r="24">
          <cell r="A24" t="str">
            <v>TP_NS Megaplaza</v>
          </cell>
          <cell r="B24" t="str">
            <v>TPF MEGA PLAZA</v>
          </cell>
          <cell r="C24">
            <v>1523</v>
          </cell>
          <cell r="D24">
            <v>796</v>
          </cell>
          <cell r="E24">
            <v>12640</v>
          </cell>
          <cell r="F24">
            <v>2479</v>
          </cell>
          <cell r="G24">
            <v>17438</v>
          </cell>
        </row>
        <row r="25">
          <cell r="A25" t="str">
            <v>TP_Minka2</v>
          </cell>
          <cell r="B25" t="str">
            <v>TPF MINKA</v>
          </cell>
          <cell r="C25">
            <v>1285</v>
          </cell>
          <cell r="D25">
            <v>446</v>
          </cell>
          <cell r="E25">
            <v>6704</v>
          </cell>
          <cell r="F25">
            <v>1915</v>
          </cell>
          <cell r="G25">
            <v>10350</v>
          </cell>
        </row>
        <row r="26">
          <cell r="A26" t="str">
            <v>TP_Open Angamos</v>
          </cell>
          <cell r="B26" t="str">
            <v>TPF OPEN ANGAMOS</v>
          </cell>
          <cell r="C26">
            <v>139</v>
          </cell>
          <cell r="D26">
            <v>465</v>
          </cell>
          <cell r="E26">
            <v>2355</v>
          </cell>
          <cell r="F26">
            <v>505</v>
          </cell>
          <cell r="G26">
            <v>3464</v>
          </cell>
        </row>
        <row r="27">
          <cell r="A27" t="str">
            <v>TP_San Miguel</v>
          </cell>
          <cell r="B27" t="str">
            <v>TPF PLAZA SAN MIGUEL</v>
          </cell>
          <cell r="C27">
            <v>570</v>
          </cell>
          <cell r="D27">
            <v>319</v>
          </cell>
          <cell r="E27">
            <v>7324</v>
          </cell>
          <cell r="F27">
            <v>1924</v>
          </cell>
          <cell r="G27">
            <v>10137</v>
          </cell>
        </row>
        <row r="28">
          <cell r="A28" t="str">
            <v>TP_Tumbes</v>
          </cell>
          <cell r="B28" t="str">
            <v>TPF TUMBES</v>
          </cell>
          <cell r="C28">
            <v>878</v>
          </cell>
          <cell r="D28">
            <v>1</v>
          </cell>
          <cell r="E28">
            <v>594</v>
          </cell>
          <cell r="F28">
            <v>11</v>
          </cell>
          <cell r="G28">
            <v>1484</v>
          </cell>
        </row>
        <row r="29">
          <cell r="A29" t="e">
            <v>#VALUE!</v>
          </cell>
        </row>
        <row r="30">
          <cell r="A30" t="e">
            <v>#VALUE!</v>
          </cell>
        </row>
        <row r="31">
          <cell r="A31" t="e">
            <v>#VALUE!</v>
          </cell>
        </row>
      </sheetData>
      <sheetData sheetId="1">
        <row r="1">
          <cell r="A1" t="str">
            <v>Agencia_Osiptel</v>
          </cell>
          <cell r="B1" t="str">
            <v>agencia</v>
          </cell>
          <cell r="C1" t="str">
            <v>Altas</v>
          </cell>
          <cell r="D1" t="str">
            <v>Baja</v>
          </cell>
          <cell r="E1" t="str">
            <v>Consulta</v>
          </cell>
          <cell r="F1" t="str">
            <v>Reclamo</v>
          </cell>
        </row>
        <row r="2">
          <cell r="A2" t="str">
            <v>TP_Arequipa</v>
          </cell>
          <cell r="B2" t="str">
            <v>TP AREQUIPA</v>
          </cell>
          <cell r="C2">
            <v>982</v>
          </cell>
          <cell r="D2">
            <v>375</v>
          </cell>
          <cell r="E2">
            <v>2811</v>
          </cell>
          <cell r="F2">
            <v>680</v>
          </cell>
        </row>
        <row r="3">
          <cell r="A3" t="str">
            <v>TP_Chiclayo</v>
          </cell>
          <cell r="B3" t="str">
            <v>TP CHICLAYO</v>
          </cell>
          <cell r="C3">
            <v>367</v>
          </cell>
          <cell r="D3">
            <v>76</v>
          </cell>
          <cell r="E3">
            <v>2318</v>
          </cell>
          <cell r="F3">
            <v>345</v>
          </cell>
        </row>
        <row r="4">
          <cell r="A4" t="str">
            <v>TP_Chimbote</v>
          </cell>
          <cell r="B4" t="str">
            <v>TP CHIMBOTE</v>
          </cell>
          <cell r="C4">
            <v>478</v>
          </cell>
          <cell r="D4">
            <v>204</v>
          </cell>
          <cell r="E4">
            <v>3157</v>
          </cell>
          <cell r="F4">
            <v>710</v>
          </cell>
        </row>
        <row r="5">
          <cell r="A5" t="str">
            <v>TP_Cuzco</v>
          </cell>
          <cell r="B5" t="str">
            <v>TP CUSCO</v>
          </cell>
          <cell r="C5">
            <v>693</v>
          </cell>
          <cell r="D5">
            <v>17</v>
          </cell>
          <cell r="E5">
            <v>2446</v>
          </cell>
          <cell r="F5">
            <v>306</v>
          </cell>
        </row>
        <row r="6">
          <cell r="A6" t="str">
            <v>TP_Huacho</v>
          </cell>
          <cell r="B6" t="str">
            <v>TP HUACHO</v>
          </cell>
          <cell r="C6">
            <v>392</v>
          </cell>
          <cell r="D6">
            <v>210</v>
          </cell>
          <cell r="E6">
            <v>1435</v>
          </cell>
          <cell r="F6">
            <v>282</v>
          </cell>
        </row>
        <row r="7">
          <cell r="A7" t="str">
            <v>TP_Huancayo</v>
          </cell>
          <cell r="B7" t="str">
            <v>TP HUANCAYO</v>
          </cell>
          <cell r="C7">
            <v>405</v>
          </cell>
          <cell r="D7">
            <v>60</v>
          </cell>
          <cell r="E7">
            <v>2538</v>
          </cell>
          <cell r="F7">
            <v>203</v>
          </cell>
        </row>
        <row r="8">
          <cell r="A8" t="str">
            <v>TP_Ica</v>
          </cell>
          <cell r="B8" t="str">
            <v>TP ICA</v>
          </cell>
          <cell r="C8">
            <v>530</v>
          </cell>
          <cell r="D8">
            <v>25</v>
          </cell>
          <cell r="E8">
            <v>1513</v>
          </cell>
          <cell r="F8">
            <v>262</v>
          </cell>
        </row>
        <row r="9">
          <cell r="A9" t="str">
            <v>TP_Ilo</v>
          </cell>
          <cell r="B9" t="str">
            <v>TP ILO</v>
          </cell>
          <cell r="C9">
            <v>134</v>
          </cell>
          <cell r="D9">
            <v>12</v>
          </cell>
          <cell r="E9">
            <v>1679</v>
          </cell>
          <cell r="F9">
            <v>49</v>
          </cell>
        </row>
        <row r="10">
          <cell r="A10" t="str">
            <v>TP_Juliaca</v>
          </cell>
          <cell r="B10" t="str">
            <v>TP JULIACA</v>
          </cell>
          <cell r="C10">
            <v>93</v>
          </cell>
          <cell r="D10">
            <v>3</v>
          </cell>
          <cell r="E10">
            <v>1676</v>
          </cell>
          <cell r="F10">
            <v>23</v>
          </cell>
        </row>
        <row r="11">
          <cell r="A11" t="str">
            <v>TP_Larco</v>
          </cell>
          <cell r="B11" t="str">
            <v>TP LARCO</v>
          </cell>
          <cell r="C11">
            <v>1007</v>
          </cell>
          <cell r="D11">
            <v>177</v>
          </cell>
          <cell r="E11">
            <v>2817</v>
          </cell>
          <cell r="F11">
            <v>632</v>
          </cell>
        </row>
        <row r="12">
          <cell r="A12" t="str">
            <v>TP_Piura</v>
          </cell>
          <cell r="B12" t="str">
            <v>TP PIURA</v>
          </cell>
          <cell r="C12">
            <v>1016</v>
          </cell>
          <cell r="D12">
            <v>159</v>
          </cell>
          <cell r="E12">
            <v>5853</v>
          </cell>
          <cell r="F12">
            <v>325</v>
          </cell>
        </row>
        <row r="13">
          <cell r="A13" t="str">
            <v>TP_Plaza Republica</v>
          </cell>
          <cell r="B13" t="str">
            <v>TP REPUBLICA</v>
          </cell>
          <cell r="C13">
            <v>651</v>
          </cell>
          <cell r="D13">
            <v>118</v>
          </cell>
          <cell r="E13">
            <v>2759</v>
          </cell>
          <cell r="F13">
            <v>548</v>
          </cell>
        </row>
        <row r="14">
          <cell r="A14" t="str">
            <v>TP_San Borja</v>
          </cell>
          <cell r="B14" t="str">
            <v>TP SAN BORJA</v>
          </cell>
          <cell r="C14">
            <v>331</v>
          </cell>
          <cell r="D14">
            <v>139</v>
          </cell>
          <cell r="E14">
            <v>2938</v>
          </cell>
          <cell r="F14">
            <v>500</v>
          </cell>
        </row>
        <row r="15">
          <cell r="A15" t="str">
            <v>TP_San Juan de Lurigancho</v>
          </cell>
          <cell r="B15" t="str">
            <v>TP SJ LURIGANCHO</v>
          </cell>
          <cell r="C15">
            <v>254</v>
          </cell>
          <cell r="D15">
            <v>111</v>
          </cell>
          <cell r="E15">
            <v>5618</v>
          </cell>
          <cell r="F15">
            <v>184</v>
          </cell>
        </row>
        <row r="16">
          <cell r="A16" t="str">
            <v>TP_San Juan de Miraflores</v>
          </cell>
          <cell r="B16" t="str">
            <v>TP SJ MIRAFLORES</v>
          </cell>
          <cell r="C16">
            <v>460</v>
          </cell>
          <cell r="D16">
            <v>308</v>
          </cell>
          <cell r="E16">
            <v>3448</v>
          </cell>
          <cell r="F16">
            <v>637</v>
          </cell>
        </row>
        <row r="17">
          <cell r="A17" t="str">
            <v>TP_Tacna</v>
          </cell>
          <cell r="B17" t="str">
            <v>TP TACNA</v>
          </cell>
          <cell r="C17">
            <v>399</v>
          </cell>
          <cell r="D17">
            <v>89</v>
          </cell>
          <cell r="E17">
            <v>4592</v>
          </cell>
          <cell r="F17">
            <v>150</v>
          </cell>
        </row>
        <row r="18">
          <cell r="A18" t="str">
            <v>TP_Talara</v>
          </cell>
          <cell r="B18" t="str">
            <v>TP TALARA</v>
          </cell>
          <cell r="C18">
            <v>434</v>
          </cell>
          <cell r="D18">
            <v>50</v>
          </cell>
          <cell r="E18">
            <v>1682</v>
          </cell>
          <cell r="F18">
            <v>29</v>
          </cell>
        </row>
        <row r="19">
          <cell r="A19" t="str">
            <v>TP_Trujillo</v>
          </cell>
          <cell r="B19" t="str">
            <v>TP TRUJILLO</v>
          </cell>
          <cell r="C19">
            <v>925</v>
          </cell>
          <cell r="D19">
            <v>358</v>
          </cell>
          <cell r="E19">
            <v>3290</v>
          </cell>
          <cell r="F19">
            <v>1171</v>
          </cell>
        </row>
        <row r="20">
          <cell r="A20" t="str">
            <v>TP_Cercado de Lima</v>
          </cell>
          <cell r="B20" t="str">
            <v>TPF CERCADO</v>
          </cell>
          <cell r="C20">
            <v>149</v>
          </cell>
          <cell r="D20">
            <v>538</v>
          </cell>
          <cell r="E20">
            <v>5623</v>
          </cell>
          <cell r="F20">
            <v>1284</v>
          </cell>
        </row>
        <row r="21">
          <cell r="A21" t="str">
            <v>TP_Chorrillos</v>
          </cell>
          <cell r="B21" t="str">
            <v>TPF CHORRILLOS</v>
          </cell>
          <cell r="C21">
            <v>399</v>
          </cell>
          <cell r="D21">
            <v>444</v>
          </cell>
          <cell r="E21">
            <v>4178</v>
          </cell>
          <cell r="F21">
            <v>984</v>
          </cell>
        </row>
        <row r="22">
          <cell r="A22" t="str">
            <v>TP_NS Jockey Plaza</v>
          </cell>
          <cell r="B22" t="str">
            <v>TPF JOCKEY PLAZA</v>
          </cell>
          <cell r="C22">
            <v>414</v>
          </cell>
          <cell r="D22">
            <v>301</v>
          </cell>
          <cell r="E22">
            <v>4824</v>
          </cell>
          <cell r="F22">
            <v>584</v>
          </cell>
        </row>
        <row r="23">
          <cell r="A23" t="str">
            <v>TP_La Victoria</v>
          </cell>
          <cell r="B23" t="str">
            <v>TPF LA VICTORIA</v>
          </cell>
          <cell r="C23">
            <v>168</v>
          </cell>
          <cell r="D23">
            <v>94</v>
          </cell>
          <cell r="E23">
            <v>1500</v>
          </cell>
          <cell r="F23">
            <v>419</v>
          </cell>
        </row>
        <row r="24">
          <cell r="A24" t="str">
            <v>TP_NS Megaplaza</v>
          </cell>
          <cell r="B24" t="str">
            <v>TPF MEGA PLAZA</v>
          </cell>
          <cell r="C24">
            <v>1498</v>
          </cell>
          <cell r="D24">
            <v>771</v>
          </cell>
          <cell r="E24">
            <v>12173</v>
          </cell>
          <cell r="F24">
            <v>2311</v>
          </cell>
        </row>
        <row r="25">
          <cell r="A25" t="str">
            <v>TP_Minka2</v>
          </cell>
          <cell r="B25" t="str">
            <v>TPF MINKA</v>
          </cell>
          <cell r="C25">
            <v>1263</v>
          </cell>
          <cell r="D25">
            <v>435</v>
          </cell>
          <cell r="E25">
            <v>6538</v>
          </cell>
          <cell r="F25">
            <v>1860</v>
          </cell>
        </row>
        <row r="26">
          <cell r="A26" t="str">
            <v>TP_Open Angamos</v>
          </cell>
          <cell r="B26" t="str">
            <v>TPF OPEN ANGAMOS</v>
          </cell>
          <cell r="C26">
            <v>127</v>
          </cell>
          <cell r="D26">
            <v>420</v>
          </cell>
          <cell r="E26">
            <v>2165</v>
          </cell>
          <cell r="F26">
            <v>447</v>
          </cell>
        </row>
        <row r="27">
          <cell r="A27" t="str">
            <v>TP_San Miguel</v>
          </cell>
          <cell r="B27" t="str">
            <v>TPF PLAZA SAN MIGUEL</v>
          </cell>
          <cell r="C27">
            <v>552</v>
          </cell>
          <cell r="D27">
            <v>306</v>
          </cell>
          <cell r="E27">
            <v>6974</v>
          </cell>
          <cell r="F27">
            <v>1778</v>
          </cell>
        </row>
        <row r="28">
          <cell r="A28" t="str">
            <v>TP_Tumbes</v>
          </cell>
          <cell r="B28" t="str">
            <v>TPF TUMBES</v>
          </cell>
          <cell r="C28">
            <v>877</v>
          </cell>
          <cell r="D28">
            <v>1</v>
          </cell>
          <cell r="E28">
            <v>593</v>
          </cell>
          <cell r="F28">
            <v>10</v>
          </cell>
        </row>
        <row r="29">
          <cell r="A29" t="e">
            <v>#VALUE!</v>
          </cell>
        </row>
        <row r="30">
          <cell r="A30" t="e">
            <v>#VALUE!</v>
          </cell>
        </row>
        <row r="31">
          <cell r="A31" t="e">
            <v>#VALUE!</v>
          </cell>
        </row>
      </sheetData>
      <sheetData sheetId="2">
        <row r="1">
          <cell r="A1" t="str">
            <v>Agencia_Osiptel</v>
          </cell>
          <cell r="B1" t="str">
            <v>agencia</v>
          </cell>
          <cell r="C1" t="str">
            <v>Altas</v>
          </cell>
          <cell r="D1" t="str">
            <v>Baja</v>
          </cell>
          <cell r="E1" t="str">
            <v>Consulta</v>
          </cell>
          <cell r="F1" t="str">
            <v>Reclamo</v>
          </cell>
          <cell r="G1" t="str">
            <v>Total</v>
          </cell>
        </row>
        <row r="2">
          <cell r="A2" t="str">
            <v>TP_Arequipa</v>
          </cell>
          <cell r="B2" t="str">
            <v>TP AREQUIPA</v>
          </cell>
          <cell r="C2">
            <v>9</v>
          </cell>
          <cell r="D2">
            <v>5</v>
          </cell>
          <cell r="E2">
            <v>35</v>
          </cell>
          <cell r="F2">
            <v>8</v>
          </cell>
          <cell r="G2">
            <v>57</v>
          </cell>
        </row>
        <row r="3">
          <cell r="A3" t="str">
            <v>TP_Chiclayo</v>
          </cell>
          <cell r="B3" t="str">
            <v>TP CHICLAYO</v>
          </cell>
          <cell r="C3">
            <v>5</v>
          </cell>
          <cell r="D3">
            <v>2</v>
          </cell>
          <cell r="E3">
            <v>29</v>
          </cell>
          <cell r="F3">
            <v>4</v>
          </cell>
          <cell r="G3">
            <v>40</v>
          </cell>
        </row>
        <row r="4">
          <cell r="A4" t="str">
            <v>TP_Chimbote</v>
          </cell>
          <cell r="B4" t="str">
            <v>TP CHIMBOTE</v>
          </cell>
          <cell r="C4">
            <v>11</v>
          </cell>
          <cell r="D4">
            <v>2</v>
          </cell>
          <cell r="E4">
            <v>62</v>
          </cell>
          <cell r="F4">
            <v>13</v>
          </cell>
          <cell r="G4">
            <v>88</v>
          </cell>
        </row>
        <row r="5">
          <cell r="A5" t="str">
            <v>TP_Cuzco</v>
          </cell>
          <cell r="B5" t="str">
            <v>TP CUSCO</v>
          </cell>
          <cell r="C5">
            <v>5</v>
          </cell>
          <cell r="D5">
            <v>0</v>
          </cell>
          <cell r="E5">
            <v>12</v>
          </cell>
          <cell r="F5">
            <v>0</v>
          </cell>
          <cell r="G5">
            <v>17</v>
          </cell>
        </row>
        <row r="6">
          <cell r="A6" t="str">
            <v>TP_Huacho</v>
          </cell>
          <cell r="B6" t="str">
            <v>TP HUACHO</v>
          </cell>
          <cell r="C6">
            <v>3</v>
          </cell>
          <cell r="D6">
            <v>4</v>
          </cell>
          <cell r="E6">
            <v>25</v>
          </cell>
          <cell r="F6">
            <v>3</v>
          </cell>
          <cell r="G6">
            <v>35</v>
          </cell>
        </row>
        <row r="7">
          <cell r="A7" t="str">
            <v>TP_Huancayo</v>
          </cell>
          <cell r="B7" t="str">
            <v>TP HUANCAYO</v>
          </cell>
          <cell r="C7">
            <v>6</v>
          </cell>
          <cell r="D7">
            <v>0</v>
          </cell>
          <cell r="E7">
            <v>2</v>
          </cell>
          <cell r="F7">
            <v>0</v>
          </cell>
          <cell r="G7">
            <v>8</v>
          </cell>
        </row>
        <row r="8">
          <cell r="A8" t="str">
            <v>TP_Ica</v>
          </cell>
          <cell r="B8" t="str">
            <v>TP ICA</v>
          </cell>
          <cell r="C8">
            <v>1</v>
          </cell>
          <cell r="D8">
            <v>0</v>
          </cell>
          <cell r="E8">
            <v>5</v>
          </cell>
          <cell r="F8">
            <v>1</v>
          </cell>
          <cell r="G8">
            <v>7</v>
          </cell>
        </row>
        <row r="9">
          <cell r="A9" t="str">
            <v>TP_Ilo</v>
          </cell>
          <cell r="B9" t="str">
            <v>TP ILO</v>
          </cell>
          <cell r="C9">
            <v>0</v>
          </cell>
          <cell r="D9">
            <v>0</v>
          </cell>
          <cell r="E9">
            <v>19</v>
          </cell>
          <cell r="F9">
            <v>0</v>
          </cell>
          <cell r="G9">
            <v>19</v>
          </cell>
        </row>
        <row r="10">
          <cell r="A10" t="str">
            <v>TP_Juliaca</v>
          </cell>
          <cell r="B10" t="str">
            <v>TP JULIACA</v>
          </cell>
          <cell r="C10">
            <v>1</v>
          </cell>
          <cell r="D10">
            <v>0</v>
          </cell>
          <cell r="E10">
            <v>6</v>
          </cell>
          <cell r="F10">
            <v>0</v>
          </cell>
          <cell r="G10">
            <v>7</v>
          </cell>
        </row>
        <row r="11">
          <cell r="A11" t="str">
            <v>TP_Larco</v>
          </cell>
          <cell r="B11" t="str">
            <v>TP LARCO</v>
          </cell>
          <cell r="C11">
            <v>12</v>
          </cell>
          <cell r="D11">
            <v>3</v>
          </cell>
          <cell r="E11">
            <v>41</v>
          </cell>
          <cell r="F11">
            <v>14</v>
          </cell>
          <cell r="G11">
            <v>70</v>
          </cell>
        </row>
        <row r="12">
          <cell r="A12" t="str">
            <v>TP_Piura</v>
          </cell>
          <cell r="B12" t="str">
            <v>TP PIURA</v>
          </cell>
          <cell r="C12">
            <v>14</v>
          </cell>
          <cell r="D12">
            <v>2</v>
          </cell>
          <cell r="E12">
            <v>86</v>
          </cell>
          <cell r="F12">
            <v>3</v>
          </cell>
          <cell r="G12">
            <v>105</v>
          </cell>
        </row>
        <row r="13">
          <cell r="A13" t="str">
            <v>TP_Plaza Republica</v>
          </cell>
          <cell r="B13" t="str">
            <v>TP REPUBLICA</v>
          </cell>
          <cell r="C13">
            <v>20</v>
          </cell>
          <cell r="D13">
            <v>1</v>
          </cell>
          <cell r="E13">
            <v>56</v>
          </cell>
          <cell r="F13">
            <v>13</v>
          </cell>
          <cell r="G13">
            <v>90</v>
          </cell>
        </row>
        <row r="14">
          <cell r="A14" t="str">
            <v>TP_San Borja</v>
          </cell>
          <cell r="B14" t="str">
            <v>TP SAN BORJA</v>
          </cell>
          <cell r="C14">
            <v>2</v>
          </cell>
          <cell r="D14">
            <v>2</v>
          </cell>
          <cell r="E14">
            <v>38</v>
          </cell>
          <cell r="F14">
            <v>3</v>
          </cell>
          <cell r="G14">
            <v>45</v>
          </cell>
        </row>
        <row r="15">
          <cell r="A15" t="str">
            <v>TP_San Juan de Lurigancho</v>
          </cell>
          <cell r="B15" t="str">
            <v>TP SJ LURIGANCHO</v>
          </cell>
          <cell r="C15">
            <v>14</v>
          </cell>
          <cell r="D15">
            <v>2</v>
          </cell>
          <cell r="E15">
            <v>93</v>
          </cell>
          <cell r="F15">
            <v>4</v>
          </cell>
          <cell r="G15">
            <v>113</v>
          </cell>
        </row>
        <row r="16">
          <cell r="A16" t="str">
            <v>TP_San Juan de Miraflores</v>
          </cell>
          <cell r="B16" t="str">
            <v>TP SJ MIRAFLORES</v>
          </cell>
          <cell r="C16">
            <v>3</v>
          </cell>
          <cell r="D16">
            <v>0</v>
          </cell>
          <cell r="E16">
            <v>19</v>
          </cell>
          <cell r="F16">
            <v>4</v>
          </cell>
          <cell r="G16">
            <v>26</v>
          </cell>
        </row>
        <row r="17">
          <cell r="A17" t="str">
            <v>TP_Tacna</v>
          </cell>
          <cell r="B17" t="str">
            <v>TP TACNA</v>
          </cell>
          <cell r="C17">
            <v>1</v>
          </cell>
          <cell r="D17">
            <v>0</v>
          </cell>
          <cell r="E17">
            <v>7</v>
          </cell>
          <cell r="F17">
            <v>0</v>
          </cell>
          <cell r="G17">
            <v>8</v>
          </cell>
        </row>
        <row r="18">
          <cell r="A18" t="str">
            <v>TP_Talara</v>
          </cell>
          <cell r="B18" t="str">
            <v>TP TALARA</v>
          </cell>
          <cell r="C18">
            <v>0</v>
          </cell>
          <cell r="D18">
            <v>0</v>
          </cell>
          <cell r="E18">
            <v>1</v>
          </cell>
          <cell r="F18">
            <v>0</v>
          </cell>
          <cell r="G18">
            <v>1</v>
          </cell>
        </row>
        <row r="19">
          <cell r="A19" t="str">
            <v>TP_Trujillo</v>
          </cell>
          <cell r="B19" t="str">
            <v>TP TRUJILLO</v>
          </cell>
          <cell r="C19">
            <v>2</v>
          </cell>
          <cell r="D19">
            <v>0</v>
          </cell>
          <cell r="E19">
            <v>8</v>
          </cell>
          <cell r="F19">
            <v>3</v>
          </cell>
          <cell r="G19">
            <v>13</v>
          </cell>
        </row>
        <row r="20">
          <cell r="A20" t="str">
            <v>TP_Cercado de Lima</v>
          </cell>
          <cell r="B20" t="str">
            <v>TPF CERCADO</v>
          </cell>
          <cell r="C20">
            <v>1</v>
          </cell>
          <cell r="D20">
            <v>14</v>
          </cell>
          <cell r="E20">
            <v>128</v>
          </cell>
          <cell r="F20">
            <v>30</v>
          </cell>
          <cell r="G20">
            <v>173</v>
          </cell>
        </row>
        <row r="21">
          <cell r="A21" t="str">
            <v>TP_Chorrillos</v>
          </cell>
          <cell r="B21" t="str">
            <v>TPF CHORRILLOS</v>
          </cell>
          <cell r="C21">
            <v>7</v>
          </cell>
          <cell r="D21">
            <v>4</v>
          </cell>
          <cell r="E21">
            <v>31</v>
          </cell>
          <cell r="F21">
            <v>9</v>
          </cell>
          <cell r="G21">
            <v>51</v>
          </cell>
        </row>
        <row r="22">
          <cell r="A22" t="str">
            <v>TP_NS Jockey Plaza</v>
          </cell>
          <cell r="B22" t="str">
            <v>TPF JOCKEY PLAZA</v>
          </cell>
          <cell r="C22">
            <v>3</v>
          </cell>
          <cell r="D22">
            <v>1</v>
          </cell>
          <cell r="E22">
            <v>41</v>
          </cell>
          <cell r="F22">
            <v>1</v>
          </cell>
          <cell r="G22">
            <v>46</v>
          </cell>
        </row>
        <row r="23">
          <cell r="A23" t="str">
            <v>TP_La Victoria</v>
          </cell>
          <cell r="B23" t="str">
            <v>TPF LA VICTORIA</v>
          </cell>
          <cell r="C23">
            <v>0</v>
          </cell>
          <cell r="D23">
            <v>0</v>
          </cell>
          <cell r="E23">
            <v>2</v>
          </cell>
          <cell r="F23">
            <v>0</v>
          </cell>
          <cell r="G23">
            <v>2</v>
          </cell>
        </row>
        <row r="24">
          <cell r="A24" t="str">
            <v>TP_NS Megaplaza</v>
          </cell>
          <cell r="B24" t="str">
            <v>TPF MEGA PLAZA</v>
          </cell>
          <cell r="C24">
            <v>9</v>
          </cell>
          <cell r="D24">
            <v>4</v>
          </cell>
          <cell r="E24">
            <v>88</v>
          </cell>
          <cell r="F24">
            <v>20</v>
          </cell>
          <cell r="G24">
            <v>121</v>
          </cell>
        </row>
        <row r="25">
          <cell r="A25" t="str">
            <v>TP_Minka2</v>
          </cell>
          <cell r="B25" t="str">
            <v>TPF MINKA</v>
          </cell>
          <cell r="C25">
            <v>14</v>
          </cell>
          <cell r="D25">
            <v>7</v>
          </cell>
          <cell r="E25">
            <v>65</v>
          </cell>
          <cell r="F25">
            <v>17</v>
          </cell>
          <cell r="G25">
            <v>103</v>
          </cell>
        </row>
        <row r="26">
          <cell r="A26" t="str">
            <v>TP_Open Angamos</v>
          </cell>
          <cell r="B26" t="str">
            <v>TPF OPEN ANGAMOS</v>
          </cell>
          <cell r="C26">
            <v>2</v>
          </cell>
          <cell r="D26">
            <v>7</v>
          </cell>
          <cell r="E26">
            <v>34</v>
          </cell>
          <cell r="F26">
            <v>3</v>
          </cell>
          <cell r="G26">
            <v>46</v>
          </cell>
        </row>
        <row r="27">
          <cell r="A27" t="str">
            <v>TP_San Miguel</v>
          </cell>
          <cell r="B27" t="str">
            <v>TPF PLAZA SAN MIGUEL</v>
          </cell>
          <cell r="C27">
            <v>4</v>
          </cell>
          <cell r="D27">
            <v>2</v>
          </cell>
          <cell r="E27">
            <v>73</v>
          </cell>
          <cell r="F27">
            <v>13</v>
          </cell>
          <cell r="G27">
            <v>92</v>
          </cell>
        </row>
        <row r="28">
          <cell r="A28" t="str">
            <v>TP_Tumbes</v>
          </cell>
          <cell r="B28" t="str">
            <v>TPF TUMBES</v>
          </cell>
          <cell r="C28">
            <v>0</v>
          </cell>
          <cell r="D28">
            <v>0</v>
          </cell>
          <cell r="E28">
            <v>1</v>
          </cell>
          <cell r="F28">
            <v>0</v>
          </cell>
          <cell r="G28">
            <v>1</v>
          </cell>
        </row>
        <row r="29">
          <cell r="A29" t="e">
            <v>#VALUE!</v>
          </cell>
        </row>
        <row r="30">
          <cell r="A30" t="e">
            <v>#VALUE!</v>
          </cell>
        </row>
        <row r="31">
          <cell r="A31" t="e">
            <v>#VALUE!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E47"/>
  <sheetViews>
    <sheetView showGridLines="0" tabSelected="1" zoomScale="83" zoomScaleNormal="70" workbookViewId="0">
      <selection activeCell="D7" sqref="D7"/>
    </sheetView>
  </sheetViews>
  <sheetFormatPr baseColWidth="10" defaultColWidth="9.1796875" defaultRowHeight="14.5" x14ac:dyDescent="0.35"/>
  <cols>
    <col min="1" max="1" width="5.7265625" customWidth="1"/>
    <col min="2" max="2" width="25.81640625" bestFit="1" customWidth="1"/>
    <col min="3" max="3" width="40.26953125" bestFit="1" customWidth="1"/>
    <col min="4" max="4" width="43.453125" bestFit="1" customWidth="1"/>
    <col min="5" max="5" width="14.1796875" customWidth="1"/>
  </cols>
  <sheetData>
    <row r="2" spans="2:5" x14ac:dyDescent="0.35">
      <c r="B2" s="68" t="s">
        <v>28</v>
      </c>
      <c r="C2" s="68"/>
      <c r="D2" s="68"/>
      <c r="E2" s="68"/>
    </row>
    <row r="3" spans="2:5" x14ac:dyDescent="0.35">
      <c r="B3" s="69" t="s">
        <v>0</v>
      </c>
      <c r="C3" s="69"/>
      <c r="D3" s="69"/>
      <c r="E3" s="69"/>
    </row>
    <row r="4" spans="2:5" x14ac:dyDescent="0.35">
      <c r="B4" s="68" t="s">
        <v>1</v>
      </c>
      <c r="C4" s="68"/>
      <c r="D4" s="68"/>
      <c r="E4" s="68"/>
    </row>
    <row r="5" spans="2:5" x14ac:dyDescent="0.35">
      <c r="B5" s="17"/>
      <c r="C5" s="17"/>
      <c r="D5" s="17"/>
      <c r="E5" s="17"/>
    </row>
    <row r="6" spans="2:5" x14ac:dyDescent="0.35">
      <c r="B6" t="s">
        <v>2</v>
      </c>
      <c r="C6" t="s">
        <v>79</v>
      </c>
    </row>
    <row r="7" spans="2:5" x14ac:dyDescent="0.35">
      <c r="B7" t="s">
        <v>3</v>
      </c>
      <c r="C7" s="37">
        <v>2020</v>
      </c>
    </row>
    <row r="8" spans="2:5" x14ac:dyDescent="0.35">
      <c r="B8" t="s">
        <v>4</v>
      </c>
      <c r="C8" t="s">
        <v>117</v>
      </c>
    </row>
    <row r="9" spans="2:5" x14ac:dyDescent="0.35">
      <c r="B9" t="s">
        <v>6</v>
      </c>
      <c r="C9" s="66" t="s">
        <v>7</v>
      </c>
      <c r="D9" s="66"/>
    </row>
    <row r="10" spans="2:5" x14ac:dyDescent="0.35">
      <c r="B10" t="s">
        <v>5</v>
      </c>
      <c r="C10" s="67" t="s">
        <v>8</v>
      </c>
      <c r="D10" s="67"/>
    </row>
    <row r="11" spans="2:5" x14ac:dyDescent="0.35">
      <c r="C11" s="67"/>
      <c r="D11" s="67"/>
    </row>
    <row r="13" spans="2:5" x14ac:dyDescent="0.35">
      <c r="B13" s="16" t="s">
        <v>9</v>
      </c>
      <c r="C13" s="36" t="s">
        <v>11</v>
      </c>
      <c r="D13" s="36" t="s">
        <v>12</v>
      </c>
      <c r="E13" s="6" t="s">
        <v>13</v>
      </c>
    </row>
    <row r="14" spans="2:5" x14ac:dyDescent="0.35">
      <c r="B14" s="3" t="s">
        <v>87</v>
      </c>
      <c r="C14" s="20">
        <v>0</v>
      </c>
      <c r="D14" s="21">
        <v>257</v>
      </c>
      <c r="E14" s="7">
        <f t="shared" ref="E14:E46" si="0">(C14/D14)</f>
        <v>0</v>
      </c>
    </row>
    <row r="15" spans="2:5" x14ac:dyDescent="0.35">
      <c r="B15" s="3" t="s">
        <v>88</v>
      </c>
      <c r="C15" s="20">
        <v>0</v>
      </c>
      <c r="D15" s="21">
        <v>337</v>
      </c>
      <c r="E15" s="7">
        <f t="shared" si="0"/>
        <v>0</v>
      </c>
    </row>
    <row r="16" spans="2:5" x14ac:dyDescent="0.35">
      <c r="B16" s="3" t="s">
        <v>89</v>
      </c>
      <c r="C16" s="20">
        <v>0</v>
      </c>
      <c r="D16" s="21">
        <v>235</v>
      </c>
      <c r="E16" s="7">
        <f t="shared" si="0"/>
        <v>0</v>
      </c>
    </row>
    <row r="17" spans="2:5" x14ac:dyDescent="0.35">
      <c r="B17" s="3" t="s">
        <v>90</v>
      </c>
      <c r="C17" s="20">
        <v>0</v>
      </c>
      <c r="D17" s="21">
        <v>264.5</v>
      </c>
      <c r="E17" s="7">
        <f t="shared" si="0"/>
        <v>0</v>
      </c>
    </row>
    <row r="18" spans="2:5" x14ac:dyDescent="0.35">
      <c r="B18" s="3" t="s">
        <v>91</v>
      </c>
      <c r="C18" s="20">
        <v>0</v>
      </c>
      <c r="D18" s="21">
        <v>213</v>
      </c>
      <c r="E18" s="7">
        <f t="shared" si="0"/>
        <v>0</v>
      </c>
    </row>
    <row r="19" spans="2:5" x14ac:dyDescent="0.35">
      <c r="B19" s="3" t="s">
        <v>92</v>
      </c>
      <c r="C19" s="20">
        <v>0</v>
      </c>
      <c r="D19" s="21">
        <v>235</v>
      </c>
      <c r="E19" s="7">
        <f t="shared" si="0"/>
        <v>0</v>
      </c>
    </row>
    <row r="20" spans="2:5" x14ac:dyDescent="0.35">
      <c r="B20" s="3" t="s">
        <v>93</v>
      </c>
      <c r="C20" s="20">
        <v>0</v>
      </c>
      <c r="D20" s="21">
        <v>258.5</v>
      </c>
      <c r="E20" s="7">
        <f t="shared" si="0"/>
        <v>0</v>
      </c>
    </row>
    <row r="21" spans="2:5" x14ac:dyDescent="0.35">
      <c r="B21" s="3" t="s">
        <v>94</v>
      </c>
      <c r="C21" s="20">
        <v>0</v>
      </c>
      <c r="D21" s="21">
        <v>235</v>
      </c>
      <c r="E21" s="7">
        <f t="shared" si="0"/>
        <v>0</v>
      </c>
    </row>
    <row r="22" spans="2:5" x14ac:dyDescent="0.35">
      <c r="B22" s="3" t="s">
        <v>95</v>
      </c>
      <c r="C22" s="20">
        <v>0</v>
      </c>
      <c r="D22" s="21">
        <v>235</v>
      </c>
      <c r="E22" s="7">
        <f t="shared" si="0"/>
        <v>0</v>
      </c>
    </row>
    <row r="23" spans="2:5" x14ac:dyDescent="0.35">
      <c r="B23" s="3" t="s">
        <v>96</v>
      </c>
      <c r="C23" s="20">
        <v>0</v>
      </c>
      <c r="D23" s="21">
        <v>235</v>
      </c>
      <c r="E23" s="7">
        <f t="shared" si="0"/>
        <v>0</v>
      </c>
    </row>
    <row r="24" spans="2:5" x14ac:dyDescent="0.35">
      <c r="B24" s="3" t="s">
        <v>97</v>
      </c>
      <c r="C24" s="20">
        <v>0</v>
      </c>
      <c r="D24" s="21">
        <v>341</v>
      </c>
      <c r="E24" s="7">
        <f t="shared" si="0"/>
        <v>0</v>
      </c>
    </row>
    <row r="25" spans="2:5" x14ac:dyDescent="0.35">
      <c r="B25" s="3" t="s">
        <v>98</v>
      </c>
      <c r="C25" s="20">
        <v>0</v>
      </c>
      <c r="D25" s="21">
        <v>235</v>
      </c>
      <c r="E25" s="7">
        <f t="shared" si="0"/>
        <v>0</v>
      </c>
    </row>
    <row r="26" spans="2:5" x14ac:dyDescent="0.35">
      <c r="B26" s="3" t="s">
        <v>99</v>
      </c>
      <c r="C26" s="20">
        <v>0</v>
      </c>
      <c r="D26" s="21">
        <v>333</v>
      </c>
      <c r="E26" s="7">
        <f t="shared" si="0"/>
        <v>0</v>
      </c>
    </row>
    <row r="27" spans="2:5" x14ac:dyDescent="0.35">
      <c r="B27" s="3" t="s">
        <v>100</v>
      </c>
      <c r="C27" s="20">
        <v>0</v>
      </c>
      <c r="D27" s="21">
        <v>337</v>
      </c>
      <c r="E27" s="7">
        <f t="shared" si="0"/>
        <v>0</v>
      </c>
    </row>
    <row r="28" spans="2:5" x14ac:dyDescent="0.35">
      <c r="B28" s="3" t="s">
        <v>101</v>
      </c>
      <c r="C28" s="20">
        <v>0</v>
      </c>
      <c r="D28" s="21">
        <v>269.5</v>
      </c>
      <c r="E28" s="7">
        <f t="shared" si="0"/>
        <v>0</v>
      </c>
    </row>
    <row r="29" spans="2:5" x14ac:dyDescent="0.35">
      <c r="B29" s="3" t="s">
        <v>102</v>
      </c>
      <c r="C29" s="20">
        <v>0</v>
      </c>
      <c r="D29" s="21">
        <v>235</v>
      </c>
      <c r="E29" s="7">
        <f t="shared" si="0"/>
        <v>0</v>
      </c>
    </row>
    <row r="30" spans="2:5" x14ac:dyDescent="0.35">
      <c r="B30" s="3" t="s">
        <v>103</v>
      </c>
      <c r="C30" s="20">
        <v>0</v>
      </c>
      <c r="D30" s="21">
        <v>269.5</v>
      </c>
      <c r="E30" s="7">
        <f t="shared" si="0"/>
        <v>0</v>
      </c>
    </row>
    <row r="31" spans="2:5" x14ac:dyDescent="0.35">
      <c r="B31" s="3" t="s">
        <v>104</v>
      </c>
      <c r="C31" s="20">
        <v>0</v>
      </c>
      <c r="D31" s="21">
        <v>269.5</v>
      </c>
      <c r="E31" s="7">
        <f t="shared" si="0"/>
        <v>0</v>
      </c>
    </row>
    <row r="32" spans="2:5" x14ac:dyDescent="0.35">
      <c r="B32" s="3" t="s">
        <v>105</v>
      </c>
      <c r="C32" s="20">
        <v>0</v>
      </c>
      <c r="D32" s="21">
        <v>258.5</v>
      </c>
      <c r="E32" s="7">
        <f t="shared" si="0"/>
        <v>0</v>
      </c>
    </row>
    <row r="33" spans="2:5" x14ac:dyDescent="0.35">
      <c r="B33" s="3" t="s">
        <v>106</v>
      </c>
      <c r="C33" s="20">
        <v>0</v>
      </c>
      <c r="D33" s="21">
        <v>258.5</v>
      </c>
      <c r="E33" s="7">
        <f t="shared" si="0"/>
        <v>0</v>
      </c>
    </row>
    <row r="34" spans="2:5" x14ac:dyDescent="0.35">
      <c r="B34" s="3" t="s">
        <v>107</v>
      </c>
      <c r="C34" s="20">
        <v>0</v>
      </c>
      <c r="D34" s="21">
        <v>293</v>
      </c>
      <c r="E34" s="7">
        <f t="shared" si="0"/>
        <v>0</v>
      </c>
    </row>
    <row r="35" spans="2:5" x14ac:dyDescent="0.35">
      <c r="B35" s="3" t="s">
        <v>108</v>
      </c>
      <c r="C35" s="20">
        <v>0</v>
      </c>
      <c r="D35" s="21">
        <v>242.5</v>
      </c>
      <c r="E35" s="7">
        <f t="shared" si="0"/>
        <v>0</v>
      </c>
    </row>
    <row r="36" spans="2:5" x14ac:dyDescent="0.35">
      <c r="B36" s="3" t="s">
        <v>109</v>
      </c>
      <c r="C36" s="20">
        <v>0</v>
      </c>
      <c r="D36" s="21">
        <v>235</v>
      </c>
      <c r="E36" s="7">
        <f t="shared" si="0"/>
        <v>0</v>
      </c>
    </row>
    <row r="37" spans="2:5" x14ac:dyDescent="0.35">
      <c r="B37" s="3" t="s">
        <v>110</v>
      </c>
      <c r="C37" s="20">
        <v>0</v>
      </c>
      <c r="D37" s="21">
        <v>235</v>
      </c>
      <c r="E37" s="7">
        <f t="shared" si="0"/>
        <v>0</v>
      </c>
    </row>
    <row r="38" spans="2:5" x14ac:dyDescent="0.35">
      <c r="B38" s="3" t="s">
        <v>111</v>
      </c>
      <c r="C38" s="20">
        <v>0</v>
      </c>
      <c r="D38" s="21">
        <v>257</v>
      </c>
      <c r="E38" s="7">
        <f t="shared" si="0"/>
        <v>0</v>
      </c>
    </row>
    <row r="39" spans="2:5" x14ac:dyDescent="0.35">
      <c r="B39" s="3" t="s">
        <v>112</v>
      </c>
      <c r="C39" s="20">
        <v>0</v>
      </c>
      <c r="D39" s="21">
        <v>235</v>
      </c>
      <c r="E39" s="7">
        <f t="shared" si="0"/>
        <v>0</v>
      </c>
    </row>
    <row r="40" spans="2:5" x14ac:dyDescent="0.35">
      <c r="B40" s="3" t="s">
        <v>113</v>
      </c>
      <c r="C40" s="20">
        <v>0</v>
      </c>
      <c r="D40" s="21">
        <v>341</v>
      </c>
      <c r="E40" s="7">
        <f t="shared" si="0"/>
        <v>0</v>
      </c>
    </row>
    <row r="41" spans="2:5" x14ac:dyDescent="0.35">
      <c r="B41" s="3" t="s">
        <v>114</v>
      </c>
      <c r="C41" s="20">
        <v>0</v>
      </c>
      <c r="D41" s="21">
        <v>242.5</v>
      </c>
      <c r="E41" s="7">
        <f t="shared" si="0"/>
        <v>0</v>
      </c>
    </row>
    <row r="42" spans="2:5" x14ac:dyDescent="0.35">
      <c r="B42" s="3" t="s">
        <v>115</v>
      </c>
      <c r="C42" s="20">
        <v>0</v>
      </c>
      <c r="D42" s="21">
        <v>372</v>
      </c>
      <c r="E42" s="7">
        <f t="shared" si="0"/>
        <v>0</v>
      </c>
    </row>
    <row r="43" spans="2:5" x14ac:dyDescent="0.35">
      <c r="B43" s="3" t="s">
        <v>116</v>
      </c>
      <c r="C43" s="20">
        <v>0</v>
      </c>
      <c r="D43" s="21">
        <v>372</v>
      </c>
      <c r="E43" s="7">
        <f t="shared" si="0"/>
        <v>0</v>
      </c>
    </row>
    <row r="44" spans="2:5" x14ac:dyDescent="0.35">
      <c r="B44" s="3" t="s">
        <v>77</v>
      </c>
      <c r="C44" s="20">
        <v>0</v>
      </c>
      <c r="D44" s="21">
        <v>558</v>
      </c>
      <c r="E44" s="7">
        <f t="shared" si="0"/>
        <v>0</v>
      </c>
    </row>
    <row r="45" spans="2:5" x14ac:dyDescent="0.35">
      <c r="B45" s="3" t="s">
        <v>78</v>
      </c>
      <c r="C45" s="20">
        <v>0</v>
      </c>
      <c r="D45" s="21">
        <v>558</v>
      </c>
      <c r="E45" s="7">
        <f t="shared" si="0"/>
        <v>0</v>
      </c>
    </row>
    <row r="46" spans="2:5" x14ac:dyDescent="0.35">
      <c r="B46" s="3" t="s">
        <v>48</v>
      </c>
      <c r="C46" s="20">
        <v>0</v>
      </c>
      <c r="D46" s="21">
        <v>558</v>
      </c>
      <c r="E46" s="7">
        <f t="shared" si="0"/>
        <v>0</v>
      </c>
    </row>
    <row r="47" spans="2:5" x14ac:dyDescent="0.35">
      <c r="B47" s="4" t="s">
        <v>10</v>
      </c>
      <c r="C47" s="22">
        <f>SUM(C14:C46)</f>
        <v>0</v>
      </c>
      <c r="D47" s="58">
        <f>SUM(D14:D46)</f>
        <v>9810.5</v>
      </c>
      <c r="E47" s="59">
        <f>(C47/D47)</f>
        <v>0</v>
      </c>
    </row>
  </sheetData>
  <mergeCells count="5">
    <mergeCell ref="C9:D9"/>
    <mergeCell ref="C10:D11"/>
    <mergeCell ref="B2:E2"/>
    <mergeCell ref="B3:E3"/>
    <mergeCell ref="B4:E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553133-6F96-4C18-BDC2-85D5E77DF54C}">
  <dimension ref="B2:M93"/>
  <sheetViews>
    <sheetView showGridLines="0" zoomScale="85" zoomScaleNormal="85" workbookViewId="0">
      <selection activeCell="C14" sqref="C14"/>
    </sheetView>
  </sheetViews>
  <sheetFormatPr baseColWidth="10" defaultColWidth="9.1796875" defaultRowHeight="14.5" x14ac:dyDescent="0.35"/>
  <cols>
    <col min="1" max="1" width="5.26953125" customWidth="1"/>
    <col min="2" max="2" width="28.54296875" bestFit="1" customWidth="1"/>
    <col min="3" max="3" width="37.1796875" bestFit="1" customWidth="1"/>
    <col min="4" max="7" width="10.54296875" customWidth="1"/>
    <col min="8" max="8" width="14.7265625" customWidth="1"/>
    <col min="10" max="10" width="14.1796875" customWidth="1"/>
  </cols>
  <sheetData>
    <row r="2" spans="2:13" x14ac:dyDescent="0.35">
      <c r="B2" s="68" t="s">
        <v>29</v>
      </c>
      <c r="C2" s="68"/>
      <c r="D2" s="68"/>
      <c r="E2" s="68"/>
      <c r="F2" s="68"/>
      <c r="G2" s="68"/>
      <c r="H2" s="68"/>
      <c r="K2" s="63"/>
    </row>
    <row r="3" spans="2:13" x14ac:dyDescent="0.35">
      <c r="B3" s="69" t="s">
        <v>14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</row>
    <row r="4" spans="2:13" x14ac:dyDescent="0.35">
      <c r="B4" s="68" t="s">
        <v>1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</row>
    <row r="6" spans="2:13" x14ac:dyDescent="0.35">
      <c r="B6" t="s">
        <v>2</v>
      </c>
      <c r="C6" t="s">
        <v>79</v>
      </c>
    </row>
    <row r="7" spans="2:13" x14ac:dyDescent="0.35">
      <c r="B7" t="s">
        <v>3</v>
      </c>
      <c r="C7" s="62">
        <v>2020</v>
      </c>
    </row>
    <row r="8" spans="2:13" x14ac:dyDescent="0.35">
      <c r="B8" t="s">
        <v>4</v>
      </c>
      <c r="C8" t="s">
        <v>117</v>
      </c>
    </row>
    <row r="9" spans="2:13" ht="15" customHeight="1" x14ac:dyDescent="0.35">
      <c r="B9" t="s">
        <v>6</v>
      </c>
      <c r="C9" s="66" t="s">
        <v>15</v>
      </c>
      <c r="D9" s="66"/>
      <c r="E9" s="66"/>
      <c r="F9" s="66"/>
      <c r="J9" s="1"/>
      <c r="K9" s="1"/>
      <c r="L9" s="1"/>
    </row>
    <row r="10" spans="2:13" ht="15" customHeight="1" x14ac:dyDescent="0.35">
      <c r="B10" t="s">
        <v>5</v>
      </c>
      <c r="C10" s="72" t="s">
        <v>16</v>
      </c>
      <c r="D10" s="72"/>
      <c r="E10" s="72"/>
      <c r="F10" s="72"/>
      <c r="G10" s="5"/>
      <c r="I10" s="71"/>
      <c r="J10" s="71"/>
      <c r="K10" s="71"/>
      <c r="L10" s="71"/>
      <c r="M10" s="5"/>
    </row>
    <row r="11" spans="2:13" x14ac:dyDescent="0.35">
      <c r="D11" s="38">
        <v>2</v>
      </c>
      <c r="E11" s="38">
        <v>3</v>
      </c>
      <c r="F11" s="38">
        <v>4</v>
      </c>
      <c r="G11" s="38">
        <v>5</v>
      </c>
    </row>
    <row r="12" spans="2:13" x14ac:dyDescent="0.35">
      <c r="B12" s="73" t="s">
        <v>9</v>
      </c>
      <c r="C12" s="73"/>
      <c r="D12" s="65" t="s">
        <v>49</v>
      </c>
      <c r="E12" s="65" t="s">
        <v>20</v>
      </c>
      <c r="F12" s="23" t="s">
        <v>50</v>
      </c>
      <c r="G12" s="23" t="s">
        <v>51</v>
      </c>
      <c r="H12" s="23" t="s">
        <v>52</v>
      </c>
    </row>
    <row r="13" spans="2:13" x14ac:dyDescent="0.35">
      <c r="B13" s="52" t="s">
        <v>53</v>
      </c>
      <c r="C13" s="8" t="s">
        <v>17</v>
      </c>
      <c r="D13" s="9">
        <f>IFERROR(VLOOKUP($B13,[1]_2TOsiptel!$A:$F,6,0),"")</f>
        <v>680</v>
      </c>
      <c r="E13" s="9">
        <f>IFERROR(VLOOKUP($B13,[1]_2TOsiptel!$A:$F,4,0),"")</f>
        <v>375</v>
      </c>
      <c r="F13" s="9">
        <f>IFERROR(VLOOKUP($B13,[1]_2TOsiptel!$A:$F,5,0),"")</f>
        <v>2811</v>
      </c>
      <c r="G13" s="9">
        <f>IFERROR(VLOOKUP($B13,[1]_2TOsiptel!$A:$F,3,0),"")</f>
        <v>982</v>
      </c>
      <c r="H13" s="10">
        <f>IF(SUM(D13:G13)&gt;0,SUM(D13:G13),"")</f>
        <v>4848</v>
      </c>
      <c r="I13" s="39"/>
      <c r="J13" s="40"/>
    </row>
    <row r="14" spans="2:13" x14ac:dyDescent="0.35">
      <c r="B14" s="53"/>
      <c r="C14" s="8" t="s">
        <v>18</v>
      </c>
      <c r="D14" s="9">
        <f>IFERROR(VLOOKUP($B13,[1]_1TOsipte!$A:$G,6,0),"")</f>
        <v>751</v>
      </c>
      <c r="E14" s="9">
        <f>IFERROR(VLOOKUP($B13,[1]_1TOsipte!$A:$G,4,0),"")</f>
        <v>398</v>
      </c>
      <c r="F14" s="9">
        <f>IFERROR(VLOOKUP($B13,[1]_1TOsipte!$A:$G,5,0),"")</f>
        <v>2982</v>
      </c>
      <c r="G14" s="9">
        <f>IFERROR(VLOOKUP($B13,[1]_1TOsipte!$A:$G,3,0),"")</f>
        <v>1007</v>
      </c>
      <c r="H14" s="10">
        <f>IF(SUM(D14:G14)&gt;0,SUM(D14:G14),"")</f>
        <v>5138</v>
      </c>
      <c r="I14" s="39"/>
      <c r="J14" s="40"/>
    </row>
    <row r="15" spans="2:13" x14ac:dyDescent="0.35">
      <c r="B15" s="54"/>
      <c r="C15" s="8" t="s">
        <v>19</v>
      </c>
      <c r="D15" s="11">
        <f>IFERROR((D13/D14),"")</f>
        <v>0.90545938748335553</v>
      </c>
      <c r="E15" s="11">
        <f>IFERROR((E13/E14),"")</f>
        <v>0.94221105527638194</v>
      </c>
      <c r="F15" s="11">
        <f>IFERROR((F13/F14),"")</f>
        <v>0.94265593561368211</v>
      </c>
      <c r="G15" s="11">
        <f>IFERROR((G13/G14),"")</f>
        <v>0.9751737835153923</v>
      </c>
      <c r="H15" s="11">
        <f>IFERROR((H13/H14),"")</f>
        <v>0.94355780459322691</v>
      </c>
      <c r="I15" s="39"/>
      <c r="J15" s="40"/>
    </row>
    <row r="16" spans="2:13" x14ac:dyDescent="0.35">
      <c r="B16" s="52" t="s">
        <v>54</v>
      </c>
      <c r="C16" s="8" t="s">
        <v>17</v>
      </c>
      <c r="D16" s="9">
        <f>IFERROR(VLOOKUP($B16,[1]_2TOsiptel!$A:$F,6,0),"")</f>
        <v>1284</v>
      </c>
      <c r="E16" s="9">
        <f>IFERROR(VLOOKUP($B16,[1]_2TOsiptel!$A:$F,4,0),"")</f>
        <v>538</v>
      </c>
      <c r="F16" s="9">
        <f>IFERROR(VLOOKUP($B16,[1]_2TOsiptel!$A:$F,5,0),"")</f>
        <v>5623</v>
      </c>
      <c r="G16" s="9">
        <f>IFERROR(VLOOKUP($B16,[1]_2TOsiptel!$A:$F,3,0),"")</f>
        <v>149</v>
      </c>
      <c r="H16" s="10">
        <f>IF(SUM(D16:G16)&gt;0,SUM(D16:G16),"")</f>
        <v>7594</v>
      </c>
      <c r="I16" s="39"/>
      <c r="J16" s="40"/>
    </row>
    <row r="17" spans="2:10" x14ac:dyDescent="0.35">
      <c r="B17" s="53"/>
      <c r="C17" s="8" t="s">
        <v>18</v>
      </c>
      <c r="D17" s="9">
        <f>IFERROR(VLOOKUP($B16,[1]_1TOsipte!$A:$G,6,0),"")</f>
        <v>1622</v>
      </c>
      <c r="E17" s="9">
        <f>IFERROR(VLOOKUP($B16,[1]_1TOsipte!$A:$G,4,0),"")</f>
        <v>631</v>
      </c>
      <c r="F17" s="9">
        <f>IFERROR(VLOOKUP($B16,[1]_1TOsipte!$A:$G,5,0),"")</f>
        <v>6282</v>
      </c>
      <c r="G17" s="9">
        <f>IFERROR(VLOOKUP($B16,[1]_1TOsipte!$A:$G,3,0),"")</f>
        <v>154</v>
      </c>
      <c r="H17" s="10">
        <f>IF(SUM(D17:G17)&gt;0,SUM(D17:G17),"")</f>
        <v>8689</v>
      </c>
      <c r="I17" s="39"/>
      <c r="J17" s="40"/>
    </row>
    <row r="18" spans="2:10" x14ac:dyDescent="0.35">
      <c r="B18" s="54"/>
      <c r="C18" s="8" t="s">
        <v>19</v>
      </c>
      <c r="D18" s="11">
        <f>IFERROR((D16/D17),"")</f>
        <v>0.79161528976572137</v>
      </c>
      <c r="E18" s="11">
        <f>IFERROR((E16/E17),"")</f>
        <v>0.85261489698890647</v>
      </c>
      <c r="F18" s="11">
        <f>IFERROR((F16/F17),"")</f>
        <v>0.89509710283349253</v>
      </c>
      <c r="G18" s="11">
        <f>IFERROR((G16/G17),"")</f>
        <v>0.96753246753246758</v>
      </c>
      <c r="H18" s="11">
        <f>IFERROR((H16/H17),"")</f>
        <v>0.87397859362412245</v>
      </c>
      <c r="I18" s="39"/>
      <c r="J18" s="40"/>
    </row>
    <row r="19" spans="2:10" x14ac:dyDescent="0.35">
      <c r="B19" s="52" t="s">
        <v>55</v>
      </c>
      <c r="C19" s="8" t="s">
        <v>17</v>
      </c>
      <c r="D19" s="9">
        <f>IFERROR(VLOOKUP($B19,[1]_2TOsiptel!$A:$F,6,0),"")</f>
        <v>345</v>
      </c>
      <c r="E19" s="9">
        <f>IFERROR(VLOOKUP($B19,[1]_2TOsiptel!$A:$F,4,0),"")</f>
        <v>76</v>
      </c>
      <c r="F19" s="9">
        <f>IFERROR(VLOOKUP($B19,[1]_2TOsiptel!$A:$F,5,0),"")</f>
        <v>2318</v>
      </c>
      <c r="G19" s="9">
        <f>IFERROR(VLOOKUP($B19,[1]_2TOsiptel!$A:$F,3,0),"")</f>
        <v>367</v>
      </c>
      <c r="H19" s="10">
        <f>IF(SUM(D19:G19)&gt;0,SUM(D19:G19),"")</f>
        <v>3106</v>
      </c>
      <c r="I19" s="39"/>
      <c r="J19" s="40"/>
    </row>
    <row r="20" spans="2:10" x14ac:dyDescent="0.35">
      <c r="B20" s="53"/>
      <c r="C20" s="8" t="s">
        <v>18</v>
      </c>
      <c r="D20" s="9">
        <f>IFERROR(VLOOKUP($B19,[1]_1TOsipte!$A:$G,6,0),"")</f>
        <v>384</v>
      </c>
      <c r="E20" s="9">
        <f>IFERROR(VLOOKUP($B19,[1]_1TOsipte!$A:$G,4,0),"")</f>
        <v>83</v>
      </c>
      <c r="F20" s="9">
        <f>IFERROR(VLOOKUP($B19,[1]_1TOsipte!$A:$G,5,0),"")</f>
        <v>2571</v>
      </c>
      <c r="G20" s="9">
        <f>IFERROR(VLOOKUP($B19,[1]_1TOsipte!$A:$G,3,0),"")</f>
        <v>416</v>
      </c>
      <c r="H20" s="10">
        <f>IF(SUM(D20:G20)&gt;0,SUM(D20:G20),"")</f>
        <v>3454</v>
      </c>
      <c r="I20" s="39"/>
      <c r="J20" s="40"/>
    </row>
    <row r="21" spans="2:10" x14ac:dyDescent="0.35">
      <c r="B21" s="54"/>
      <c r="C21" s="8" t="s">
        <v>19</v>
      </c>
      <c r="D21" s="11">
        <f>IFERROR((D19/D20),"")</f>
        <v>0.8984375</v>
      </c>
      <c r="E21" s="11">
        <f>IFERROR((E19/E20),"")</f>
        <v>0.91566265060240959</v>
      </c>
      <c r="F21" s="11">
        <f>IFERROR((F19/F20),"")</f>
        <v>0.90159471022948268</v>
      </c>
      <c r="G21" s="11">
        <f>IFERROR((G19/G20),"")</f>
        <v>0.88221153846153844</v>
      </c>
      <c r="H21" s="11">
        <f>IFERROR((H19/H20),"")</f>
        <v>0.89924724956572089</v>
      </c>
      <c r="I21" s="39"/>
      <c r="J21" s="40"/>
    </row>
    <row r="22" spans="2:10" x14ac:dyDescent="0.35">
      <c r="B22" s="52" t="s">
        <v>56</v>
      </c>
      <c r="C22" s="8" t="s">
        <v>17</v>
      </c>
      <c r="D22" s="9">
        <f>IFERROR(VLOOKUP($B22,[1]_2TOsiptel!$A:$F,6,0),"")</f>
        <v>710</v>
      </c>
      <c r="E22" s="9">
        <f>IFERROR(VLOOKUP($B22,[1]_2TOsiptel!$A:$F,4,0),"")</f>
        <v>204</v>
      </c>
      <c r="F22" s="9">
        <f>IFERROR(VLOOKUP($B22,[1]_2TOsiptel!$A:$F,5,0),"")</f>
        <v>3157</v>
      </c>
      <c r="G22" s="9">
        <f>IFERROR(VLOOKUP($B22,[1]_2TOsiptel!$A:$F,3,0),"")</f>
        <v>478</v>
      </c>
      <c r="H22" s="10">
        <f>IF(SUM(D22:G22)&gt;0,SUM(D22:G22),"")</f>
        <v>4549</v>
      </c>
      <c r="I22" s="39"/>
      <c r="J22" s="40"/>
    </row>
    <row r="23" spans="2:10" x14ac:dyDescent="0.35">
      <c r="B23" s="53"/>
      <c r="C23" s="8" t="s">
        <v>18</v>
      </c>
      <c r="D23" s="9">
        <f>IFERROR(VLOOKUP($B22,[1]_1TOsipte!$A:$G,6,0),"")</f>
        <v>884</v>
      </c>
      <c r="E23" s="9">
        <f>IFERROR(VLOOKUP($B22,[1]_1TOsipte!$A:$G,4,0),"")</f>
        <v>242</v>
      </c>
      <c r="F23" s="9">
        <f>IFERROR(VLOOKUP($B22,[1]_1TOsipte!$A:$G,5,0),"")</f>
        <v>3558</v>
      </c>
      <c r="G23" s="9">
        <f>IFERROR(VLOOKUP($B22,[1]_1TOsipte!$A:$G,3,0),"")</f>
        <v>509</v>
      </c>
      <c r="H23" s="10">
        <f>IF(SUM(D23:G23)&gt;0,SUM(D23:G23),"")</f>
        <v>5193</v>
      </c>
      <c r="I23" s="39"/>
      <c r="J23" s="40"/>
    </row>
    <row r="24" spans="2:10" x14ac:dyDescent="0.35">
      <c r="B24" s="54"/>
      <c r="C24" s="8" t="s">
        <v>19</v>
      </c>
      <c r="D24" s="11">
        <f>IFERROR((D22/D23),"")</f>
        <v>0.80316742081447967</v>
      </c>
      <c r="E24" s="11">
        <f>IFERROR((E22/E23),"")</f>
        <v>0.84297520661157022</v>
      </c>
      <c r="F24" s="11">
        <f>IFERROR((F22/F23),"")</f>
        <v>0.8872962338392355</v>
      </c>
      <c r="G24" s="11">
        <f>IFERROR((G22/G23),"")</f>
        <v>0.93909626719056971</v>
      </c>
      <c r="H24" s="11">
        <f>IFERROR((H22/H23),"")</f>
        <v>0.87598690544964375</v>
      </c>
      <c r="I24" s="39"/>
      <c r="J24" s="40"/>
    </row>
    <row r="25" spans="2:10" x14ac:dyDescent="0.35">
      <c r="B25" s="52" t="s">
        <v>57</v>
      </c>
      <c r="C25" s="8" t="s">
        <v>17</v>
      </c>
      <c r="D25" s="9">
        <f>IFERROR(VLOOKUP($B25,[1]_2TOsiptel!$A:$F,6,0),"")</f>
        <v>984</v>
      </c>
      <c r="E25" s="9">
        <f>IFERROR(VLOOKUP($B25,[1]_2TOsiptel!$A:$F,4,0),"")</f>
        <v>444</v>
      </c>
      <c r="F25" s="9">
        <f>IFERROR(VLOOKUP($B25,[1]_2TOsiptel!$A:$F,5,0),"")</f>
        <v>4178</v>
      </c>
      <c r="G25" s="9">
        <f>IFERROR(VLOOKUP($B25,[1]_2TOsiptel!$A:$F,3,0),"")</f>
        <v>399</v>
      </c>
      <c r="H25" s="10">
        <f>IF(SUM(D25:G25)&gt;0,SUM(D25:G25),"")</f>
        <v>6005</v>
      </c>
      <c r="I25" s="39"/>
      <c r="J25" s="40"/>
    </row>
    <row r="26" spans="2:10" x14ac:dyDescent="0.35">
      <c r="B26" s="53"/>
      <c r="C26" s="8" t="s">
        <v>18</v>
      </c>
      <c r="D26" s="9">
        <f>IFERROR(VLOOKUP($B25,[1]_1TOsipte!$A:$G,6,0),"")</f>
        <v>1113</v>
      </c>
      <c r="E26" s="9">
        <f>IFERROR(VLOOKUP($B25,[1]_1TOsipte!$A:$G,4,0),"")</f>
        <v>491</v>
      </c>
      <c r="F26" s="9">
        <f>IFERROR(VLOOKUP($B25,[1]_1TOsipte!$A:$G,5,0),"")</f>
        <v>4480</v>
      </c>
      <c r="G26" s="9">
        <f>IFERROR(VLOOKUP($B25,[1]_1TOsipte!$A:$G,3,0),"")</f>
        <v>421</v>
      </c>
      <c r="H26" s="10">
        <f>IF(SUM(D26:G26)&gt;0,SUM(D26:G26),"")</f>
        <v>6505</v>
      </c>
      <c r="I26" s="39"/>
      <c r="J26" s="40"/>
    </row>
    <row r="27" spans="2:10" x14ac:dyDescent="0.35">
      <c r="B27" s="54"/>
      <c r="C27" s="8" t="s">
        <v>19</v>
      </c>
      <c r="D27" s="11">
        <f>IFERROR((D25/D26),"")</f>
        <v>0.88409703504043125</v>
      </c>
      <c r="E27" s="11">
        <f>IFERROR((E25/E26),"")</f>
        <v>0.90427698574338089</v>
      </c>
      <c r="F27" s="11">
        <f>IFERROR((F25/F26),"")</f>
        <v>0.93258928571428568</v>
      </c>
      <c r="G27" s="11">
        <f>IFERROR((G25/G26),"")</f>
        <v>0.94774346793349173</v>
      </c>
      <c r="H27" s="11">
        <f>IFERROR((H25/H26),"")</f>
        <v>0.92313604919292847</v>
      </c>
      <c r="I27" s="39"/>
      <c r="J27" s="40"/>
    </row>
    <row r="28" spans="2:10" x14ac:dyDescent="0.35">
      <c r="B28" s="52" t="s">
        <v>58</v>
      </c>
      <c r="C28" s="8" t="s">
        <v>17</v>
      </c>
      <c r="D28" s="9">
        <f>IFERROR(VLOOKUP($B28,[1]_2TOsiptel!$A:$F,6,0),"")</f>
        <v>306</v>
      </c>
      <c r="E28" s="9">
        <f>IFERROR(VLOOKUP($B28,[1]_2TOsiptel!$A:$F,4,0),"")</f>
        <v>17</v>
      </c>
      <c r="F28" s="9">
        <f>IFERROR(VLOOKUP($B28,[1]_2TOsiptel!$A:$F,5,0),"")</f>
        <v>2446</v>
      </c>
      <c r="G28" s="9">
        <f>IFERROR(VLOOKUP($B28,[1]_2TOsiptel!$A:$F,3,0),"")</f>
        <v>693</v>
      </c>
      <c r="H28" s="10">
        <f>IF(SUM(D28:G28)&gt;0,SUM(D28:G28),"")</f>
        <v>3462</v>
      </c>
      <c r="I28" s="39"/>
      <c r="J28" s="40"/>
    </row>
    <row r="29" spans="2:10" x14ac:dyDescent="0.35">
      <c r="B29" s="53"/>
      <c r="C29" s="8" t="s">
        <v>18</v>
      </c>
      <c r="D29" s="9">
        <f>IFERROR(VLOOKUP($B28,[1]_1TOsipte!$A:$G,6,0),"")</f>
        <v>306</v>
      </c>
      <c r="E29" s="9">
        <f>IFERROR(VLOOKUP($B28,[1]_1TOsipte!$A:$G,4,0),"")</f>
        <v>17</v>
      </c>
      <c r="F29" s="9">
        <f>IFERROR(VLOOKUP($B28,[1]_1TOsipte!$A:$G,5,0),"")</f>
        <v>2463</v>
      </c>
      <c r="G29" s="9">
        <f>IFERROR(VLOOKUP($B28,[1]_1TOsipte!$A:$G,3,0),"")</f>
        <v>699</v>
      </c>
      <c r="H29" s="10">
        <f>IF(SUM(D29:G29)&gt;0,SUM(D29:G29),"")</f>
        <v>3485</v>
      </c>
      <c r="I29" s="39"/>
      <c r="J29" s="40"/>
    </row>
    <row r="30" spans="2:10" x14ac:dyDescent="0.35">
      <c r="B30" s="54"/>
      <c r="C30" s="8" t="s">
        <v>19</v>
      </c>
      <c r="D30" s="11">
        <f>IFERROR((D28/D29),"")</f>
        <v>1</v>
      </c>
      <c r="E30" s="11">
        <f>IFERROR((E28/E29),"")</f>
        <v>1</v>
      </c>
      <c r="F30" s="11">
        <f>IFERROR((F28/F29),"")</f>
        <v>0.99309784815265933</v>
      </c>
      <c r="G30" s="11">
        <f>IFERROR((G28/G29),"")</f>
        <v>0.99141630901287559</v>
      </c>
      <c r="H30" s="11">
        <f>IFERROR((H28/H29),"")</f>
        <v>0.99340028694404592</v>
      </c>
      <c r="I30" s="39"/>
      <c r="J30" s="40"/>
    </row>
    <row r="31" spans="2:10" x14ac:dyDescent="0.35">
      <c r="B31" s="52" t="s">
        <v>59</v>
      </c>
      <c r="C31" s="8" t="s">
        <v>17</v>
      </c>
      <c r="D31" s="9">
        <f>IFERROR(VLOOKUP($B31,[1]_2TOsiptel!$A:$F,6,0),"")</f>
        <v>282</v>
      </c>
      <c r="E31" s="9">
        <f>IFERROR(VLOOKUP($B31,[1]_2TOsiptel!$A:$F,4,0),"")</f>
        <v>210</v>
      </c>
      <c r="F31" s="9">
        <f>IFERROR(VLOOKUP($B31,[1]_2TOsiptel!$A:$F,5,0),"")</f>
        <v>1435</v>
      </c>
      <c r="G31" s="9">
        <f>IFERROR(VLOOKUP($B31,[1]_2TOsiptel!$A:$F,3,0),"")</f>
        <v>392</v>
      </c>
      <c r="H31" s="10">
        <f>IF(SUM(D31:G31)&gt;0,SUM(D31:G31),"")</f>
        <v>2319</v>
      </c>
      <c r="I31" s="39"/>
      <c r="J31" s="40"/>
    </row>
    <row r="32" spans="2:10" x14ac:dyDescent="0.35">
      <c r="B32" s="53"/>
      <c r="C32" s="8" t="s">
        <v>18</v>
      </c>
      <c r="D32" s="9">
        <f>IFERROR(VLOOKUP($B31,[1]_1TOsipte!$A:$G,6,0),"")</f>
        <v>304</v>
      </c>
      <c r="E32" s="9">
        <f>IFERROR(VLOOKUP($B31,[1]_1TOsipte!$A:$G,4,0),"")</f>
        <v>224</v>
      </c>
      <c r="F32" s="9">
        <f>IFERROR(VLOOKUP($B31,[1]_1TOsipte!$A:$G,5,0),"")</f>
        <v>1510</v>
      </c>
      <c r="G32" s="9">
        <f>IFERROR(VLOOKUP($B31,[1]_1TOsipte!$A:$G,3,0),"")</f>
        <v>401</v>
      </c>
      <c r="H32" s="10">
        <f>IF(SUM(D32:G32)&gt;0,SUM(D32:G32),"")</f>
        <v>2439</v>
      </c>
      <c r="I32" s="39"/>
      <c r="J32" s="40"/>
    </row>
    <row r="33" spans="2:10" x14ac:dyDescent="0.35">
      <c r="B33" s="54"/>
      <c r="C33" s="8" t="s">
        <v>19</v>
      </c>
      <c r="D33" s="11">
        <f>IFERROR((D31/D32),"")</f>
        <v>0.92763157894736847</v>
      </c>
      <c r="E33" s="11">
        <f>IFERROR((E31/E32),"")</f>
        <v>0.9375</v>
      </c>
      <c r="F33" s="11">
        <f>IFERROR((F31/F32),"")</f>
        <v>0.95033112582781454</v>
      </c>
      <c r="G33" s="11">
        <f>IFERROR((G31/G32),"")</f>
        <v>0.97755610972568574</v>
      </c>
      <c r="H33" s="11">
        <f>IFERROR((H31/H32),"")</f>
        <v>0.95079950799507995</v>
      </c>
      <c r="I33" s="39"/>
      <c r="J33" s="40"/>
    </row>
    <row r="34" spans="2:10" x14ac:dyDescent="0.35">
      <c r="B34" s="52" t="s">
        <v>60</v>
      </c>
      <c r="C34" s="8" t="s">
        <v>17</v>
      </c>
      <c r="D34" s="9">
        <f>IFERROR(VLOOKUP($B34,[1]_2TOsiptel!$A:$F,6,0),"")</f>
        <v>203</v>
      </c>
      <c r="E34" s="9">
        <f>IFERROR(VLOOKUP($B34,[1]_2TOsiptel!$A:$F,4,0),"")</f>
        <v>60</v>
      </c>
      <c r="F34" s="9">
        <f>IFERROR(VLOOKUP($B34,[1]_2TOsiptel!$A:$F,5,0),"")</f>
        <v>2538</v>
      </c>
      <c r="G34" s="9">
        <f>IFERROR(VLOOKUP($B34,[1]_2TOsiptel!$A:$F,3,0),"")</f>
        <v>405</v>
      </c>
      <c r="H34" s="10">
        <f>IF(SUM(D34:G34)&gt;0,SUM(D34:G34),"")</f>
        <v>3206</v>
      </c>
      <c r="I34" s="39"/>
      <c r="J34" s="40"/>
    </row>
    <row r="35" spans="2:10" x14ac:dyDescent="0.35">
      <c r="B35" s="53"/>
      <c r="C35" s="8" t="s">
        <v>18</v>
      </c>
      <c r="D35" s="9">
        <f>IFERROR(VLOOKUP($B34,[1]_1TOsipte!$A:$G,6,0),"")</f>
        <v>203</v>
      </c>
      <c r="E35" s="9">
        <f>IFERROR(VLOOKUP($B34,[1]_1TOsipte!$A:$G,4,0),"")</f>
        <v>60</v>
      </c>
      <c r="F35" s="9">
        <f>IFERROR(VLOOKUP($B34,[1]_1TOsipte!$A:$G,5,0),"")</f>
        <v>2540</v>
      </c>
      <c r="G35" s="9">
        <f>IFERROR(VLOOKUP($B34,[1]_1TOsipte!$A:$G,3,0),"")</f>
        <v>558</v>
      </c>
      <c r="H35" s="10">
        <f>IF(SUM(D35:G35)&gt;0,SUM(D35:G35),"")</f>
        <v>3361</v>
      </c>
      <c r="I35" s="39"/>
      <c r="J35" s="40"/>
    </row>
    <row r="36" spans="2:10" x14ac:dyDescent="0.35">
      <c r="B36" s="54"/>
      <c r="C36" s="8" t="s">
        <v>19</v>
      </c>
      <c r="D36" s="11">
        <f>IFERROR((D34/D35),"")</f>
        <v>1</v>
      </c>
      <c r="E36" s="11">
        <f>IFERROR((E34/E35),"")</f>
        <v>1</v>
      </c>
      <c r="F36" s="11">
        <f>IFERROR((F34/F35),"")</f>
        <v>0.99921259842519683</v>
      </c>
      <c r="G36" s="11">
        <f>IFERROR((G34/G35),"")</f>
        <v>0.72580645161290325</v>
      </c>
      <c r="H36" s="11">
        <f>IFERROR((H34/H35),"")</f>
        <v>0.95388277298423085</v>
      </c>
      <c r="I36" s="39"/>
      <c r="J36" s="40"/>
    </row>
    <row r="37" spans="2:10" x14ac:dyDescent="0.35">
      <c r="B37" s="52" t="s">
        <v>61</v>
      </c>
      <c r="C37" s="8" t="s">
        <v>17</v>
      </c>
      <c r="D37" s="9">
        <f>IFERROR(VLOOKUP($B37,[1]_2TOsiptel!$A:$F,6,0),"")</f>
        <v>262</v>
      </c>
      <c r="E37" s="9">
        <f>IFERROR(VLOOKUP($B37,[1]_2TOsiptel!$A:$F,4,0),"")</f>
        <v>25</v>
      </c>
      <c r="F37" s="9">
        <f>IFERROR(VLOOKUP($B37,[1]_2TOsiptel!$A:$F,5,0),"")</f>
        <v>1513</v>
      </c>
      <c r="G37" s="9">
        <f>IFERROR(VLOOKUP($B37,[1]_2TOsiptel!$A:$F,3,0),"")</f>
        <v>530</v>
      </c>
      <c r="H37" s="10">
        <f>IF(SUM(D37:G37)&gt;0,SUM(D37:G37),"")</f>
        <v>2330</v>
      </c>
      <c r="I37" s="39"/>
      <c r="J37" s="40"/>
    </row>
    <row r="38" spans="2:10" x14ac:dyDescent="0.35">
      <c r="B38" s="53"/>
      <c r="C38" s="8" t="s">
        <v>18</v>
      </c>
      <c r="D38" s="9">
        <f>IFERROR(VLOOKUP($B37,[1]_1TOsipte!$A:$G,6,0),"")</f>
        <v>282</v>
      </c>
      <c r="E38" s="9">
        <f>IFERROR(VLOOKUP($B37,[1]_1TOsipte!$A:$G,4,0),"")</f>
        <v>25</v>
      </c>
      <c r="F38" s="9">
        <f>IFERROR(VLOOKUP($B37,[1]_1TOsipte!$A:$G,5,0),"")</f>
        <v>1619</v>
      </c>
      <c r="G38" s="9">
        <f>IFERROR(VLOOKUP($B37,[1]_1TOsipte!$A:$G,3,0),"")</f>
        <v>535</v>
      </c>
      <c r="H38" s="10">
        <f>IF(SUM(D38:G38)&gt;0,SUM(D38:G38),"")</f>
        <v>2461</v>
      </c>
      <c r="I38" s="39"/>
      <c r="J38" s="40"/>
    </row>
    <row r="39" spans="2:10" x14ac:dyDescent="0.35">
      <c r="B39" s="54"/>
      <c r="C39" s="8" t="s">
        <v>19</v>
      </c>
      <c r="D39" s="11">
        <f>IFERROR((D37/D38),"")</f>
        <v>0.92907801418439717</v>
      </c>
      <c r="E39" s="11">
        <f>IFERROR((E37/E38),"")</f>
        <v>1</v>
      </c>
      <c r="F39" s="11">
        <f>IFERROR((F37/F38),"")</f>
        <v>0.93452748610253245</v>
      </c>
      <c r="G39" s="11">
        <f>IFERROR((G37/G38),"")</f>
        <v>0.99065420560747663</v>
      </c>
      <c r="H39" s="11">
        <f>IFERROR((H37/H38),"")</f>
        <v>0.94676960585128001</v>
      </c>
      <c r="I39" s="39"/>
      <c r="J39" s="40"/>
    </row>
    <row r="40" spans="2:10" x14ac:dyDescent="0.35">
      <c r="B40" s="52" t="s">
        <v>62</v>
      </c>
      <c r="C40" s="8" t="s">
        <v>17</v>
      </c>
      <c r="D40" s="9">
        <f>IFERROR(VLOOKUP($B40,[1]_2TOsiptel!$A:$F,6,0),"")</f>
        <v>49</v>
      </c>
      <c r="E40" s="9">
        <f>IFERROR(VLOOKUP($B40,[1]_2TOsiptel!$A:$F,4,0),"")</f>
        <v>12</v>
      </c>
      <c r="F40" s="9">
        <f>IFERROR(VLOOKUP($B40,[1]_2TOsiptel!$A:$F,5,0),"")</f>
        <v>1679</v>
      </c>
      <c r="G40" s="9">
        <f>IFERROR(VLOOKUP($B40,[1]_2TOsiptel!$A:$F,3,0),"")</f>
        <v>134</v>
      </c>
      <c r="H40" s="10">
        <f>IF(SUM(D40:G40)&gt;0,SUM(D40:G40),"")</f>
        <v>1874</v>
      </c>
      <c r="I40" s="39"/>
      <c r="J40" s="40"/>
    </row>
    <row r="41" spans="2:10" x14ac:dyDescent="0.35">
      <c r="B41" s="53"/>
      <c r="C41" s="8" t="s">
        <v>18</v>
      </c>
      <c r="D41" s="9">
        <f>IFERROR(VLOOKUP($B40,[1]_1TOsipte!$A:$G,6,0),"")</f>
        <v>53</v>
      </c>
      <c r="E41" s="9">
        <f>IFERROR(VLOOKUP($B40,[1]_1TOsipte!$A:$G,4,0),"")</f>
        <v>13</v>
      </c>
      <c r="F41" s="9">
        <f>IFERROR(VLOOKUP($B40,[1]_1TOsipte!$A:$G,5,0),"")</f>
        <v>1755</v>
      </c>
      <c r="G41" s="9">
        <f>IFERROR(VLOOKUP($B40,[1]_1TOsipte!$A:$G,3,0),"")</f>
        <v>137</v>
      </c>
      <c r="H41" s="10">
        <f>IF(SUM(D41:G41)&gt;0,SUM(D41:G41),"")</f>
        <v>1958</v>
      </c>
      <c r="I41" s="39"/>
      <c r="J41" s="40"/>
    </row>
    <row r="42" spans="2:10" x14ac:dyDescent="0.35">
      <c r="B42" s="54"/>
      <c r="C42" s="8" t="s">
        <v>19</v>
      </c>
      <c r="D42" s="11">
        <f>IFERROR((D40/D41),"")</f>
        <v>0.92452830188679247</v>
      </c>
      <c r="E42" s="11">
        <f>IFERROR((E40/E41),"")</f>
        <v>0.92307692307692313</v>
      </c>
      <c r="F42" s="11">
        <f>IFERROR((F40/F41),"")</f>
        <v>0.9566951566951567</v>
      </c>
      <c r="G42" s="11">
        <f>IFERROR((G40/G41),"")</f>
        <v>0.97810218978102192</v>
      </c>
      <c r="H42" s="11">
        <f>IFERROR((H40/H41),"")</f>
        <v>0.95709908069458627</v>
      </c>
      <c r="I42" s="39"/>
      <c r="J42" s="40"/>
    </row>
    <row r="43" spans="2:10" x14ac:dyDescent="0.35">
      <c r="B43" s="52" t="s">
        <v>63</v>
      </c>
      <c r="C43" s="8" t="s">
        <v>17</v>
      </c>
      <c r="D43" s="9">
        <f>IFERROR(VLOOKUP($B43,[1]_2TOsiptel!$A:$F,6,0),"")</f>
        <v>23</v>
      </c>
      <c r="E43" s="9">
        <f>IFERROR(VLOOKUP($B43,[1]_2TOsiptel!$A:$F,4,0),"")</f>
        <v>3</v>
      </c>
      <c r="F43" s="9">
        <f>IFERROR(VLOOKUP($B43,[1]_2TOsiptel!$A:$F,5,0),"")</f>
        <v>1676</v>
      </c>
      <c r="G43" s="9">
        <f>IFERROR(VLOOKUP($B43,[1]_2TOsiptel!$A:$F,3,0),"")</f>
        <v>93</v>
      </c>
      <c r="H43" s="10">
        <f>IF(SUM(D43:G43)&gt;0,SUM(D43:G43),"")</f>
        <v>1795</v>
      </c>
      <c r="I43" s="39"/>
      <c r="J43" s="40"/>
    </row>
    <row r="44" spans="2:10" x14ac:dyDescent="0.35">
      <c r="B44" s="53"/>
      <c r="C44" s="8" t="s">
        <v>18</v>
      </c>
      <c r="D44" s="9">
        <f>IFERROR(VLOOKUP($B43,[1]_1TOsipte!$A:$G,6,0),"")</f>
        <v>24</v>
      </c>
      <c r="E44" s="9">
        <f>IFERROR(VLOOKUP($B43,[1]_1TOsipte!$A:$G,4,0),"")</f>
        <v>3</v>
      </c>
      <c r="F44" s="9">
        <f>IFERROR(VLOOKUP($B43,[1]_1TOsipte!$A:$G,5,0),"")</f>
        <v>1700</v>
      </c>
      <c r="G44" s="9">
        <f>IFERROR(VLOOKUP($B43,[1]_1TOsipte!$A:$G,3,0),"")</f>
        <v>97</v>
      </c>
      <c r="H44" s="10">
        <f>IF(SUM(D44:G44)&gt;0,SUM(D44:G44),"")</f>
        <v>1824</v>
      </c>
      <c r="I44" s="39"/>
      <c r="J44" s="40"/>
    </row>
    <row r="45" spans="2:10" x14ac:dyDescent="0.35">
      <c r="B45" s="54"/>
      <c r="C45" s="8" t="s">
        <v>19</v>
      </c>
      <c r="D45" s="11">
        <f>IFERROR((D43/D44),"")</f>
        <v>0.95833333333333337</v>
      </c>
      <c r="E45" s="11">
        <f>IFERROR((E43/E44),"")</f>
        <v>1</v>
      </c>
      <c r="F45" s="11">
        <f>IFERROR((F43/F44),"")</f>
        <v>0.98588235294117643</v>
      </c>
      <c r="G45" s="11">
        <f>IFERROR((G43/G44),"")</f>
        <v>0.95876288659793818</v>
      </c>
      <c r="H45" s="11">
        <f>IFERROR((H43/H44),"")</f>
        <v>0.98410087719298245</v>
      </c>
      <c r="I45" s="39"/>
      <c r="J45" s="40"/>
    </row>
    <row r="46" spans="2:10" x14ac:dyDescent="0.35">
      <c r="B46" s="52" t="s">
        <v>64</v>
      </c>
      <c r="C46" s="8" t="s">
        <v>17</v>
      </c>
      <c r="D46" s="9">
        <f>IFERROR(VLOOKUP($B46,[1]_2TOsiptel!$A:$F,6,0),"")</f>
        <v>419</v>
      </c>
      <c r="E46" s="9">
        <f>IFERROR(VLOOKUP($B46,[1]_2TOsiptel!$A:$F,4,0),"")</f>
        <v>94</v>
      </c>
      <c r="F46" s="9">
        <f>IFERROR(VLOOKUP($B46,[1]_2TOsiptel!$A:$F,5,0),"")</f>
        <v>1500</v>
      </c>
      <c r="G46" s="9">
        <f>IFERROR(VLOOKUP($B46,[1]_2TOsiptel!$A:$F,3,0),"")</f>
        <v>168</v>
      </c>
      <c r="H46" s="10">
        <f>IF(SUM(D46:G46)&gt;0,SUM(D46:G46),"")</f>
        <v>2181</v>
      </c>
      <c r="I46" s="39"/>
      <c r="J46" s="40"/>
    </row>
    <row r="47" spans="2:10" x14ac:dyDescent="0.35">
      <c r="B47" s="53"/>
      <c r="C47" s="8" t="s">
        <v>18</v>
      </c>
      <c r="D47" s="9">
        <f>IFERROR(VLOOKUP($B46,[1]_1TOsipte!$A:$G,6,0),"")</f>
        <v>451</v>
      </c>
      <c r="E47" s="9">
        <f>IFERROR(VLOOKUP($B46,[1]_1TOsipte!$A:$G,4,0),"")</f>
        <v>99</v>
      </c>
      <c r="F47" s="9">
        <f>IFERROR(VLOOKUP($B46,[1]_1TOsipte!$A:$G,5,0),"")</f>
        <v>1551</v>
      </c>
      <c r="G47" s="9">
        <f>IFERROR(VLOOKUP($B46,[1]_1TOsipte!$A:$G,3,0),"")</f>
        <v>174</v>
      </c>
      <c r="H47" s="10">
        <f>IF(SUM(D47:G47)&gt;0,SUM(D47:G47),"")</f>
        <v>2275</v>
      </c>
      <c r="I47" s="39"/>
      <c r="J47" s="40"/>
    </row>
    <row r="48" spans="2:10" x14ac:dyDescent="0.35">
      <c r="B48" s="54"/>
      <c r="C48" s="8" t="s">
        <v>19</v>
      </c>
      <c r="D48" s="11">
        <f>IFERROR((D46/D47),"")</f>
        <v>0.92904656319290468</v>
      </c>
      <c r="E48" s="11">
        <f>IFERROR((E46/E47),"")</f>
        <v>0.9494949494949495</v>
      </c>
      <c r="F48" s="11">
        <f>IFERROR((F46/F47),"")</f>
        <v>0.96711798839458418</v>
      </c>
      <c r="G48" s="11">
        <f>IFERROR((G46/G47),"")</f>
        <v>0.96551724137931039</v>
      </c>
      <c r="H48" s="11">
        <f>IFERROR((H46/H47),"")</f>
        <v>0.95868131868131867</v>
      </c>
      <c r="I48" s="39"/>
      <c r="J48" s="40"/>
    </row>
    <row r="49" spans="2:10" x14ac:dyDescent="0.35">
      <c r="B49" s="52" t="s">
        <v>84</v>
      </c>
      <c r="C49" s="8" t="s">
        <v>17</v>
      </c>
      <c r="D49" s="9">
        <f>IFERROR(VLOOKUP($B49,[1]_2TOsiptel!$A:$F,6,0),"")</f>
        <v>632</v>
      </c>
      <c r="E49" s="9">
        <f>IFERROR(VLOOKUP($B49,[1]_2TOsiptel!$A:$F,4,0),"")</f>
        <v>177</v>
      </c>
      <c r="F49" s="9">
        <f>IFERROR(VLOOKUP($B49,[1]_2TOsiptel!$A:$F,5,0),"")</f>
        <v>2817</v>
      </c>
      <c r="G49" s="9">
        <f>IFERROR(VLOOKUP($B49,[1]_2TOsiptel!$A:$F,3,0),"")</f>
        <v>1007</v>
      </c>
      <c r="H49" s="10">
        <f>IF(SUM(D49:G49)&gt;0,SUM(D49:G49),"")</f>
        <v>4633</v>
      </c>
      <c r="I49" s="39"/>
      <c r="J49" s="40"/>
    </row>
    <row r="50" spans="2:10" x14ac:dyDescent="0.35">
      <c r="B50" s="53"/>
      <c r="C50" s="8" t="s">
        <v>18</v>
      </c>
      <c r="D50" s="9">
        <f>IFERROR(VLOOKUP($B49,[1]_1TOsipte!$A:$G,6,0),"")</f>
        <v>668</v>
      </c>
      <c r="E50" s="9">
        <f>IFERROR(VLOOKUP($B49,[1]_1TOsipte!$A:$G,4,0),"")</f>
        <v>189</v>
      </c>
      <c r="F50" s="9">
        <f>IFERROR(VLOOKUP($B49,[1]_1TOsipte!$A:$G,5,0),"")</f>
        <v>2953</v>
      </c>
      <c r="G50" s="9">
        <f>IFERROR(VLOOKUP($B49,[1]_1TOsipte!$A:$G,3,0),"")</f>
        <v>1028</v>
      </c>
      <c r="H50" s="10">
        <f>IF(SUM(D50:G50)&gt;0,SUM(D50:G50),"")</f>
        <v>4838</v>
      </c>
      <c r="I50" s="39"/>
      <c r="J50" s="40"/>
    </row>
    <row r="51" spans="2:10" x14ac:dyDescent="0.35">
      <c r="B51" s="54"/>
      <c r="C51" s="8" t="s">
        <v>19</v>
      </c>
      <c r="D51" s="11">
        <f>IFERROR((D49/D50),"")</f>
        <v>0.94610778443113774</v>
      </c>
      <c r="E51" s="11">
        <f>IFERROR((E49/E50),"")</f>
        <v>0.93650793650793651</v>
      </c>
      <c r="F51" s="11">
        <f>IFERROR((F49/F50),"")</f>
        <v>0.95394514053504909</v>
      </c>
      <c r="G51" s="11">
        <f>IFERROR((G49/G50),"")</f>
        <v>0.97957198443579763</v>
      </c>
      <c r="H51" s="11">
        <f>IFERROR((H49/H50),"")</f>
        <v>0.9576271186440678</v>
      </c>
      <c r="I51" s="39"/>
      <c r="J51" s="40"/>
    </row>
    <row r="52" spans="2:10" x14ac:dyDescent="0.35">
      <c r="B52" s="52" t="s">
        <v>83</v>
      </c>
      <c r="C52" s="8" t="s">
        <v>17</v>
      </c>
      <c r="D52" s="9">
        <f>IFERROR(VLOOKUP($B52,[1]_2TOsiptel!$A:$F,6,0),"")</f>
        <v>1860</v>
      </c>
      <c r="E52" s="9">
        <f>IFERROR(VLOOKUP($B52,[1]_2TOsiptel!$A:$F,4,0),"")</f>
        <v>435</v>
      </c>
      <c r="F52" s="9">
        <f>IFERROR(VLOOKUP($B52,[1]_2TOsiptel!$A:$F,5,0),"")</f>
        <v>6538</v>
      </c>
      <c r="G52" s="9">
        <f>IFERROR(VLOOKUP($B52,[1]_2TOsiptel!$A:$F,3,0),"")</f>
        <v>1263</v>
      </c>
      <c r="H52" s="10">
        <f>IF(SUM(D52:G52)&gt;0,SUM(D52:G52),"")</f>
        <v>10096</v>
      </c>
      <c r="I52" s="39"/>
      <c r="J52" s="40"/>
    </row>
    <row r="53" spans="2:10" x14ac:dyDescent="0.35">
      <c r="B53" s="53"/>
      <c r="C53" s="8" t="s">
        <v>18</v>
      </c>
      <c r="D53" s="9">
        <f>IFERROR(VLOOKUP($B52,[1]_1TOsipte!$A:$G,6,0),"")</f>
        <v>1915</v>
      </c>
      <c r="E53" s="9">
        <f>IFERROR(VLOOKUP($B52,[1]_1TOsipte!$A:$G,4,0),"")</f>
        <v>446</v>
      </c>
      <c r="F53" s="9">
        <f>IFERROR(VLOOKUP($B52,[1]_1TOsipte!$A:$G,5,0),"")</f>
        <v>6704</v>
      </c>
      <c r="G53" s="9">
        <f>IFERROR(VLOOKUP($B52,[1]_1TOsipte!$A:$G,3,0),"")</f>
        <v>1285</v>
      </c>
      <c r="H53" s="10">
        <f>IF(SUM(D53:G53)&gt;0,SUM(D53:G53),"")</f>
        <v>10350</v>
      </c>
      <c r="I53" s="39"/>
      <c r="J53" s="40"/>
    </row>
    <row r="54" spans="2:10" x14ac:dyDescent="0.35">
      <c r="B54" s="54"/>
      <c r="C54" s="8" t="s">
        <v>19</v>
      </c>
      <c r="D54" s="11">
        <f>IFERROR((D52/D53),"")</f>
        <v>0.97127937336814618</v>
      </c>
      <c r="E54" s="11">
        <f>IFERROR((E52/E53),"")</f>
        <v>0.9753363228699552</v>
      </c>
      <c r="F54" s="11">
        <f>IFERROR((F52/F53),"")</f>
        <v>0.97523866348448685</v>
      </c>
      <c r="G54" s="11">
        <f>IFERROR((G52/G53),"")</f>
        <v>0.98287937743190656</v>
      </c>
      <c r="H54" s="11">
        <f>IFERROR((H52/H53),"")</f>
        <v>0.97545893719806764</v>
      </c>
      <c r="I54" s="39"/>
      <c r="J54" s="40"/>
    </row>
    <row r="55" spans="2:10" x14ac:dyDescent="0.35">
      <c r="B55" s="52" t="s">
        <v>80</v>
      </c>
      <c r="C55" s="8" t="s">
        <v>17</v>
      </c>
      <c r="D55" s="9">
        <f>IFERROR(VLOOKUP($B55,[1]_2TOsiptel!$A:$F,6,0),"")</f>
        <v>584</v>
      </c>
      <c r="E55" s="9">
        <f>IFERROR(VLOOKUP($B55,[1]_2TOsiptel!$A:$F,4,0),"")</f>
        <v>301</v>
      </c>
      <c r="F55" s="9">
        <f>IFERROR(VLOOKUP($B55,[1]_2TOsiptel!$A:$F,5,0),"")</f>
        <v>4824</v>
      </c>
      <c r="G55" s="9">
        <f>IFERROR(VLOOKUP($B55,[1]_2TOsiptel!$A:$F,3,0),"")</f>
        <v>414</v>
      </c>
      <c r="H55" s="10">
        <f>IF(SUM(D55:G55)&gt;0,SUM(D55:G55),"")</f>
        <v>6123</v>
      </c>
      <c r="I55" s="39"/>
      <c r="J55" s="40"/>
    </row>
    <row r="56" spans="2:10" x14ac:dyDescent="0.35">
      <c r="B56" s="53"/>
      <c r="C56" s="8" t="s">
        <v>18</v>
      </c>
      <c r="D56" s="9">
        <f>IFERROR(VLOOKUP($B55,[1]_1TOsipte!$A:$G,6,0),"")</f>
        <v>598</v>
      </c>
      <c r="E56" s="9">
        <f>IFERROR(VLOOKUP($B55,[1]_1TOsipte!$A:$G,4,0),"")</f>
        <v>313</v>
      </c>
      <c r="F56" s="9">
        <f>IFERROR(VLOOKUP($B55,[1]_1TOsipte!$A:$G,5,0),"")</f>
        <v>4963</v>
      </c>
      <c r="G56" s="9">
        <f>IFERROR(VLOOKUP($B55,[1]_1TOsipte!$A:$G,3,0),"")</f>
        <v>425</v>
      </c>
      <c r="H56" s="10">
        <f>IF(SUM(D56:G56)&gt;0,SUM(D56:G56),"")</f>
        <v>6299</v>
      </c>
      <c r="I56" s="39"/>
      <c r="J56" s="40"/>
    </row>
    <row r="57" spans="2:10" x14ac:dyDescent="0.35">
      <c r="B57" s="54"/>
      <c r="C57" s="8" t="s">
        <v>19</v>
      </c>
      <c r="D57" s="11">
        <f>IFERROR((D55/D56),"")</f>
        <v>0.97658862876254182</v>
      </c>
      <c r="E57" s="11">
        <f>IFERROR((E55/E56),"")</f>
        <v>0.96166134185303509</v>
      </c>
      <c r="F57" s="11">
        <f>IFERROR((F55/F56),"")</f>
        <v>0.97199274632278865</v>
      </c>
      <c r="G57" s="11">
        <f>IFERROR((G55/G56),"")</f>
        <v>0.97411764705882353</v>
      </c>
      <c r="H57" s="11">
        <f>IFERROR((H55/H56),"")</f>
        <v>0.97205905699317352</v>
      </c>
      <c r="I57" s="39"/>
      <c r="J57" s="40"/>
    </row>
    <row r="58" spans="2:10" x14ac:dyDescent="0.35">
      <c r="B58" s="52" t="s">
        <v>81</v>
      </c>
      <c r="C58" s="8" t="s">
        <v>17</v>
      </c>
      <c r="D58" s="9">
        <f>IFERROR(VLOOKUP($B58,[1]_2TOsiptel!$A:$F,6,0),"")</f>
        <v>2311</v>
      </c>
      <c r="E58" s="9">
        <f>IFERROR(VLOOKUP($B58,[1]_2TOsiptel!$A:$F,4,0),"")</f>
        <v>771</v>
      </c>
      <c r="F58" s="9">
        <f>IFERROR(VLOOKUP($B58,[1]_2TOsiptel!$A:$F,5,0),"")</f>
        <v>12173</v>
      </c>
      <c r="G58" s="9">
        <f>IFERROR(VLOOKUP($B58,[1]_2TOsiptel!$A:$F,3,0),"")</f>
        <v>1498</v>
      </c>
      <c r="H58" s="10">
        <f>IF(SUM(D58:G58)&gt;0,SUM(D58:G58),"")</f>
        <v>16753</v>
      </c>
      <c r="I58" s="39"/>
      <c r="J58" s="40"/>
    </row>
    <row r="59" spans="2:10" x14ac:dyDescent="0.35">
      <c r="B59" s="53"/>
      <c r="C59" s="8" t="s">
        <v>18</v>
      </c>
      <c r="D59" s="9">
        <f>IFERROR(VLOOKUP($B58,[1]_1TOsipte!$A:$G,6,0),"")</f>
        <v>2479</v>
      </c>
      <c r="E59" s="9">
        <f>IFERROR(VLOOKUP($B58,[1]_1TOsipte!$A:$G,4,0),"")</f>
        <v>796</v>
      </c>
      <c r="F59" s="9">
        <f>IFERROR(VLOOKUP($B58,[1]_1TOsipte!$A:$G,5,0),"")</f>
        <v>12640</v>
      </c>
      <c r="G59" s="9">
        <f>IFERROR(VLOOKUP($B58,[1]_1TOsipte!$A:$G,3,0),"")</f>
        <v>1523</v>
      </c>
      <c r="H59" s="10">
        <f>IF(SUM(D59:G59)&gt;0,SUM(D59:G59),"")</f>
        <v>17438</v>
      </c>
      <c r="I59" s="39"/>
      <c r="J59" s="40"/>
    </row>
    <row r="60" spans="2:10" x14ac:dyDescent="0.35">
      <c r="B60" s="54"/>
      <c r="C60" s="8" t="s">
        <v>19</v>
      </c>
      <c r="D60" s="11">
        <f>IFERROR((D58/D59),"")</f>
        <v>0.93223073820088742</v>
      </c>
      <c r="E60" s="11">
        <f>IFERROR((E58/E59),"")</f>
        <v>0.96859296482412061</v>
      </c>
      <c r="F60" s="11">
        <f>IFERROR((F58/F59),"")</f>
        <v>0.9630537974683544</v>
      </c>
      <c r="G60" s="11">
        <f>IFERROR((G58/G59),"")</f>
        <v>0.98358502954694682</v>
      </c>
      <c r="H60" s="11">
        <f>IFERROR((H58/H59),"")</f>
        <v>0.96071797224452349</v>
      </c>
      <c r="I60" s="39"/>
      <c r="J60" s="40"/>
    </row>
    <row r="61" spans="2:10" x14ac:dyDescent="0.35">
      <c r="B61" s="52" t="s">
        <v>65</v>
      </c>
      <c r="C61" s="8" t="s">
        <v>17</v>
      </c>
      <c r="D61" s="9">
        <f>IFERROR(VLOOKUP($B61,[1]_2TOsiptel!$A:$F,6,0),"")</f>
        <v>325</v>
      </c>
      <c r="E61" s="9">
        <f>IFERROR(VLOOKUP($B61,[1]_2TOsiptel!$A:$F,4,0),"")</f>
        <v>159</v>
      </c>
      <c r="F61" s="9">
        <f>IFERROR(VLOOKUP($B61,[1]_2TOsiptel!$A:$F,5,0),"")</f>
        <v>5853</v>
      </c>
      <c r="G61" s="9">
        <f>IFERROR(VLOOKUP($B61,[1]_2TOsiptel!$A:$F,3,0),"")</f>
        <v>1016</v>
      </c>
      <c r="H61" s="10">
        <f>IF(SUM(D61:G61)&gt;0,SUM(D61:G61),"")</f>
        <v>7353</v>
      </c>
      <c r="I61" s="39"/>
      <c r="J61" s="40"/>
    </row>
    <row r="62" spans="2:10" x14ac:dyDescent="0.35">
      <c r="B62" s="53"/>
      <c r="C62" s="8" t="s">
        <v>18</v>
      </c>
      <c r="D62" s="9">
        <f>IFERROR(VLOOKUP($B61,[1]_1TOsipte!$A:$G,6,0),"")</f>
        <v>337</v>
      </c>
      <c r="E62" s="9">
        <f>IFERROR(VLOOKUP($B61,[1]_1TOsipte!$A:$G,4,0),"")</f>
        <v>162</v>
      </c>
      <c r="F62" s="9">
        <f>IFERROR(VLOOKUP($B61,[1]_1TOsipte!$A:$G,5,0),"")</f>
        <v>6069</v>
      </c>
      <c r="G62" s="9">
        <f>IFERROR(VLOOKUP($B61,[1]_1TOsipte!$A:$G,3,0),"")</f>
        <v>1033</v>
      </c>
      <c r="H62" s="10">
        <f>IF(SUM(D62:G62)&gt;0,SUM(D62:G62),"")</f>
        <v>7601</v>
      </c>
      <c r="I62" s="39"/>
      <c r="J62" s="40"/>
    </row>
    <row r="63" spans="2:10" x14ac:dyDescent="0.35">
      <c r="B63" s="54"/>
      <c r="C63" s="8" t="s">
        <v>19</v>
      </c>
      <c r="D63" s="11">
        <f>IFERROR((D61/D62),"")</f>
        <v>0.96439169139465875</v>
      </c>
      <c r="E63" s="11">
        <f>IFERROR((E61/E62),"")</f>
        <v>0.98148148148148151</v>
      </c>
      <c r="F63" s="11">
        <f>IFERROR((F61/F62),"")</f>
        <v>0.96440929312901635</v>
      </c>
      <c r="G63" s="11">
        <f>IFERROR((G61/G62),"")</f>
        <v>0.98354307841239108</v>
      </c>
      <c r="H63" s="11">
        <f>IFERROR((H61/H62),"")</f>
        <v>0.96737271411656356</v>
      </c>
      <c r="I63" s="39"/>
      <c r="J63" s="40"/>
    </row>
    <row r="64" spans="2:10" x14ac:dyDescent="0.35">
      <c r="B64" s="52" t="s">
        <v>66</v>
      </c>
      <c r="C64" s="8" t="s">
        <v>17</v>
      </c>
      <c r="D64" s="9">
        <f>IFERROR(VLOOKUP($B64,[1]_2TOsiptel!$A:$F,6,0),"")</f>
        <v>548</v>
      </c>
      <c r="E64" s="9">
        <f>IFERROR(VLOOKUP($B64,[1]_2TOsiptel!$A:$F,4,0),"")</f>
        <v>118</v>
      </c>
      <c r="F64" s="9">
        <f>IFERROR(VLOOKUP($B64,[1]_2TOsiptel!$A:$F,5,0),"")</f>
        <v>2759</v>
      </c>
      <c r="G64" s="9">
        <f>IFERROR(VLOOKUP($B64,[1]_2TOsiptel!$A:$F,3,0),"")</f>
        <v>651</v>
      </c>
      <c r="H64" s="10">
        <f>IF(SUM(D64:G64)&gt;0,SUM(D64:G64),"")</f>
        <v>4076</v>
      </c>
      <c r="I64" s="39"/>
      <c r="J64" s="40"/>
    </row>
    <row r="65" spans="2:10" x14ac:dyDescent="0.35">
      <c r="B65" s="53"/>
      <c r="C65" s="8" t="s">
        <v>18</v>
      </c>
      <c r="D65" s="9">
        <f>IFERROR(VLOOKUP($B64,[1]_1TOsipte!$A:$G,6,0),"")</f>
        <v>573</v>
      </c>
      <c r="E65" s="9">
        <f>IFERROR(VLOOKUP($B64,[1]_1TOsipte!$A:$G,4,0),"")</f>
        <v>125</v>
      </c>
      <c r="F65" s="9">
        <f>IFERROR(VLOOKUP($B64,[1]_1TOsipte!$A:$G,5,0),"")</f>
        <v>2904</v>
      </c>
      <c r="G65" s="9">
        <f>IFERROR(VLOOKUP($B64,[1]_1TOsipte!$A:$G,3,0),"")</f>
        <v>683</v>
      </c>
      <c r="H65" s="10">
        <f>IF(SUM(D65:G65)&gt;0,SUM(D65:G65),"")</f>
        <v>4285</v>
      </c>
      <c r="I65" s="39"/>
      <c r="J65" s="40"/>
    </row>
    <row r="66" spans="2:10" x14ac:dyDescent="0.35">
      <c r="B66" s="54"/>
      <c r="C66" s="8" t="s">
        <v>19</v>
      </c>
      <c r="D66" s="11">
        <f>IFERROR((D64/D65),"")</f>
        <v>0.95636998254799299</v>
      </c>
      <c r="E66" s="11">
        <f>IFERROR((E64/E65),"")</f>
        <v>0.94399999999999995</v>
      </c>
      <c r="F66" s="11">
        <f>IFERROR((F64/F65),"")</f>
        <v>0.95006887052341593</v>
      </c>
      <c r="G66" s="11">
        <f>IFERROR((G64/G65),"")</f>
        <v>0.95314787701317716</v>
      </c>
      <c r="H66" s="11">
        <f>IFERROR((H64/H65),"")</f>
        <v>0.95122520420070011</v>
      </c>
      <c r="I66" s="39"/>
      <c r="J66" s="40"/>
    </row>
    <row r="67" spans="2:10" x14ac:dyDescent="0.35">
      <c r="B67" s="52" t="s">
        <v>67</v>
      </c>
      <c r="C67" s="8" t="s">
        <v>17</v>
      </c>
      <c r="D67" s="9">
        <f>IFERROR(VLOOKUP($B67,[1]_2TOsiptel!$A:$F,6,0),"")</f>
        <v>500</v>
      </c>
      <c r="E67" s="9">
        <f>IFERROR(VLOOKUP($B67,[1]_2TOsiptel!$A:$F,4,0),"")</f>
        <v>139</v>
      </c>
      <c r="F67" s="9">
        <f>IFERROR(VLOOKUP($B67,[1]_2TOsiptel!$A:$F,5,0),"")</f>
        <v>2938</v>
      </c>
      <c r="G67" s="9">
        <f>IFERROR(VLOOKUP($B67,[1]_2TOsiptel!$A:$F,3,0),"")</f>
        <v>331</v>
      </c>
      <c r="H67" s="10">
        <f>IF(SUM(D67:G67)&gt;0,SUM(D67:G67),"")</f>
        <v>3908</v>
      </c>
      <c r="I67" s="39"/>
      <c r="J67" s="40"/>
    </row>
    <row r="68" spans="2:10" x14ac:dyDescent="0.35">
      <c r="B68" s="53"/>
      <c r="C68" s="8" t="s">
        <v>18</v>
      </c>
      <c r="D68" s="9">
        <f>IFERROR(VLOOKUP($B67,[1]_1TOsipte!$A:$G,6,0),"")</f>
        <v>520</v>
      </c>
      <c r="E68" s="9">
        <f>IFERROR(VLOOKUP($B67,[1]_1TOsipte!$A:$G,4,0),"")</f>
        <v>146</v>
      </c>
      <c r="F68" s="9">
        <f>IFERROR(VLOOKUP($B67,[1]_1TOsipte!$A:$G,5,0),"")</f>
        <v>3082</v>
      </c>
      <c r="G68" s="9">
        <f>IFERROR(VLOOKUP($B67,[1]_1TOsipte!$A:$G,3,0),"")</f>
        <v>343</v>
      </c>
      <c r="H68" s="10">
        <f>IF(SUM(D68:G68)&gt;0,SUM(D68:G68),"")</f>
        <v>4091</v>
      </c>
      <c r="I68" s="39"/>
      <c r="J68" s="40"/>
    </row>
    <row r="69" spans="2:10" x14ac:dyDescent="0.35">
      <c r="B69" s="54"/>
      <c r="C69" s="8" t="s">
        <v>19</v>
      </c>
      <c r="D69" s="11">
        <f>IFERROR((D67/D68),"")</f>
        <v>0.96153846153846156</v>
      </c>
      <c r="E69" s="11">
        <f>IFERROR((E67/E68),"")</f>
        <v>0.95205479452054798</v>
      </c>
      <c r="F69" s="11">
        <f>IFERROR((F67/F68),"")</f>
        <v>0.95327709279688511</v>
      </c>
      <c r="G69" s="11">
        <f>IFERROR((G67/G68),"")</f>
        <v>0.96501457725947526</v>
      </c>
      <c r="H69" s="11">
        <f>IFERROR((H67/H68),"")</f>
        <v>0.95526766071865066</v>
      </c>
      <c r="I69" s="39"/>
      <c r="J69" s="40"/>
    </row>
    <row r="70" spans="2:10" x14ac:dyDescent="0.35">
      <c r="B70" s="52" t="s">
        <v>68</v>
      </c>
      <c r="C70" s="8" t="s">
        <v>17</v>
      </c>
      <c r="D70" s="9">
        <f>IFERROR(VLOOKUP($B70,[1]_2TOsiptel!$A:$F,6,0),"")</f>
        <v>184</v>
      </c>
      <c r="E70" s="9">
        <f>IFERROR(VLOOKUP($B70,[1]_2TOsiptel!$A:$F,4,0),"")</f>
        <v>111</v>
      </c>
      <c r="F70" s="9">
        <f>IFERROR(VLOOKUP($B70,[1]_2TOsiptel!$A:$F,5,0),"")</f>
        <v>5618</v>
      </c>
      <c r="G70" s="9">
        <f>IFERROR(VLOOKUP($B70,[1]_2TOsiptel!$A:$F,3,0),"")</f>
        <v>254</v>
      </c>
      <c r="H70" s="10">
        <f>IF(SUM(D70:G70)&gt;0,SUM(D70:G70),"")</f>
        <v>6167</v>
      </c>
      <c r="I70" s="39"/>
      <c r="J70" s="40"/>
    </row>
    <row r="71" spans="2:10" x14ac:dyDescent="0.35">
      <c r="B71" s="53"/>
      <c r="C71" s="8" t="s">
        <v>18</v>
      </c>
      <c r="D71" s="9">
        <f>IFERROR(VLOOKUP($B70,[1]_1TOsipte!$A:$G,6,0),"")</f>
        <v>206</v>
      </c>
      <c r="E71" s="9">
        <f>IFERROR(VLOOKUP($B70,[1]_1TOsipte!$A:$G,4,0),"")</f>
        <v>121</v>
      </c>
      <c r="F71" s="9">
        <f>IFERROR(VLOOKUP($B70,[1]_1TOsipte!$A:$G,5,0),"")</f>
        <v>6100</v>
      </c>
      <c r="G71" s="9">
        <f>IFERROR(VLOOKUP($B70,[1]_1TOsipte!$A:$G,3,0),"")</f>
        <v>271</v>
      </c>
      <c r="H71" s="10">
        <f>IF(SUM(D71:G71)&gt;0,SUM(D71:G71),"")</f>
        <v>6698</v>
      </c>
      <c r="I71" s="39"/>
      <c r="J71" s="40"/>
    </row>
    <row r="72" spans="2:10" x14ac:dyDescent="0.35">
      <c r="B72" s="54"/>
      <c r="C72" s="8" t="s">
        <v>19</v>
      </c>
      <c r="D72" s="11">
        <f>IFERROR((D70/D71),"")</f>
        <v>0.89320388349514568</v>
      </c>
      <c r="E72" s="11">
        <f>IFERROR((E70/E71),"")</f>
        <v>0.9173553719008265</v>
      </c>
      <c r="F72" s="11">
        <f>IFERROR((F70/F71),"")</f>
        <v>0.9209836065573771</v>
      </c>
      <c r="G72" s="11">
        <f>IFERROR((G70/G71),"")</f>
        <v>0.9372693726937269</v>
      </c>
      <c r="H72" s="11">
        <f>IFERROR((H70/H71),"")</f>
        <v>0.92072260376231707</v>
      </c>
      <c r="I72" s="39"/>
      <c r="J72" s="40"/>
    </row>
    <row r="73" spans="2:10" x14ac:dyDescent="0.35">
      <c r="B73" s="52" t="s">
        <v>69</v>
      </c>
      <c r="C73" s="8" t="s">
        <v>17</v>
      </c>
      <c r="D73" s="9">
        <f>IFERROR(VLOOKUP($B73,[1]_2TOsiptel!$A:$F,6,0),"")</f>
        <v>637</v>
      </c>
      <c r="E73" s="9">
        <f>IFERROR(VLOOKUP($B73,[1]_2TOsiptel!$A:$F,4,0),"")</f>
        <v>308</v>
      </c>
      <c r="F73" s="9">
        <f>IFERROR(VLOOKUP($B73,[1]_2TOsiptel!$A:$F,5,0),"")</f>
        <v>3448</v>
      </c>
      <c r="G73" s="9">
        <f>IFERROR(VLOOKUP($B73,[1]_2TOsiptel!$A:$F,3,0),"")</f>
        <v>460</v>
      </c>
      <c r="H73" s="10">
        <f>IF(SUM(D73:G73)&gt;0,SUM(D73:G73),"")</f>
        <v>4853</v>
      </c>
      <c r="I73" s="39"/>
      <c r="J73" s="40"/>
    </row>
    <row r="74" spans="2:10" x14ac:dyDescent="0.35">
      <c r="B74" s="53"/>
      <c r="C74" s="8" t="s">
        <v>18</v>
      </c>
      <c r="D74" s="9">
        <f>IFERROR(VLOOKUP($B73,[1]_1TOsipte!$A:$G,6,0),"")</f>
        <v>646</v>
      </c>
      <c r="E74" s="9">
        <f>IFERROR(VLOOKUP($B73,[1]_1TOsipte!$A:$G,4,0),"")</f>
        <v>311</v>
      </c>
      <c r="F74" s="9">
        <f>IFERROR(VLOOKUP($B73,[1]_1TOsipte!$A:$G,5,0),"")</f>
        <v>3487</v>
      </c>
      <c r="G74" s="9">
        <f>IFERROR(VLOOKUP($B73,[1]_1TOsipte!$A:$G,3,0),"")</f>
        <v>463</v>
      </c>
      <c r="H74" s="10">
        <f>IF(SUM(D74:G74)&gt;0,SUM(D74:G74),"")</f>
        <v>4907</v>
      </c>
      <c r="I74" s="39"/>
      <c r="J74" s="40"/>
    </row>
    <row r="75" spans="2:10" x14ac:dyDescent="0.35">
      <c r="B75" s="54"/>
      <c r="C75" s="8" t="s">
        <v>19</v>
      </c>
      <c r="D75" s="11">
        <f>IFERROR((D73/D74),"")</f>
        <v>0.98606811145510831</v>
      </c>
      <c r="E75" s="11">
        <f>IFERROR((E73/E74),"")</f>
        <v>0.99035369774919613</v>
      </c>
      <c r="F75" s="11">
        <f>IFERROR((F73/F74),"")</f>
        <v>0.98881560080298248</v>
      </c>
      <c r="G75" s="11">
        <f>IFERROR((G73/G74),"")</f>
        <v>0.99352051835853128</v>
      </c>
      <c r="H75" s="11">
        <f>IFERROR((H73/H74),"")</f>
        <v>0.98899531281842268</v>
      </c>
      <c r="I75" s="39"/>
      <c r="J75" s="40"/>
    </row>
    <row r="76" spans="2:10" x14ac:dyDescent="0.35">
      <c r="B76" s="52" t="s">
        <v>70</v>
      </c>
      <c r="C76" s="8" t="s">
        <v>17</v>
      </c>
      <c r="D76" s="9">
        <f>IFERROR(VLOOKUP($B76,[1]_2TOsiptel!$A:$F,6,0),"")</f>
        <v>1778</v>
      </c>
      <c r="E76" s="9">
        <f>IFERROR(VLOOKUP($B76,[1]_2TOsiptel!$A:$F,4,0),"")</f>
        <v>306</v>
      </c>
      <c r="F76" s="9">
        <f>IFERROR(VLOOKUP($B76,[1]_2TOsiptel!$A:$F,5,0),"")</f>
        <v>6974</v>
      </c>
      <c r="G76" s="9">
        <f>IFERROR(VLOOKUP($B76,[1]_2TOsiptel!$A:$F,3,0),"")</f>
        <v>552</v>
      </c>
      <c r="H76" s="10">
        <f>IF(SUM(D76:G76)&gt;0,SUM(D76:G76),"")</f>
        <v>9610</v>
      </c>
      <c r="I76" s="39"/>
      <c r="J76" s="40"/>
    </row>
    <row r="77" spans="2:10" x14ac:dyDescent="0.35">
      <c r="B77" s="53"/>
      <c r="C77" s="8" t="s">
        <v>18</v>
      </c>
      <c r="D77" s="9">
        <f>IFERROR(VLOOKUP($B76,[1]_1TOsipte!$A:$G,6,0),"")</f>
        <v>1924</v>
      </c>
      <c r="E77" s="9">
        <f>IFERROR(VLOOKUP($B76,[1]_1TOsipte!$A:$G,4,0),"")</f>
        <v>319</v>
      </c>
      <c r="F77" s="9">
        <f>IFERROR(VLOOKUP($B76,[1]_1TOsipte!$A:$G,5,0),"")</f>
        <v>7324</v>
      </c>
      <c r="G77" s="9">
        <f>IFERROR(VLOOKUP($B76,[1]_1TOsipte!$A:$G,3,0),"")</f>
        <v>570</v>
      </c>
      <c r="H77" s="10">
        <f>IF(SUM(D77:G77)&gt;0,SUM(D77:G77),"")</f>
        <v>10137</v>
      </c>
      <c r="I77" s="39"/>
      <c r="J77" s="40"/>
    </row>
    <row r="78" spans="2:10" x14ac:dyDescent="0.35">
      <c r="B78" s="54"/>
      <c r="C78" s="8" t="s">
        <v>19</v>
      </c>
      <c r="D78" s="11">
        <f>IFERROR((D76/D77),"")</f>
        <v>0.92411642411642414</v>
      </c>
      <c r="E78" s="11">
        <f>IFERROR((E76/E77),"")</f>
        <v>0.95924764890282133</v>
      </c>
      <c r="F78" s="11">
        <f>IFERROR((F76/F77),"")</f>
        <v>0.95221190606226103</v>
      </c>
      <c r="G78" s="11">
        <f>IFERROR((G76/G77),"")</f>
        <v>0.96842105263157896</v>
      </c>
      <c r="H78" s="11">
        <f>IFERROR((H76/H77),"")</f>
        <v>0.94801223241590216</v>
      </c>
      <c r="I78" s="39"/>
      <c r="J78" s="40"/>
    </row>
    <row r="79" spans="2:10" x14ac:dyDescent="0.35">
      <c r="B79" s="52" t="s">
        <v>71</v>
      </c>
      <c r="C79" s="8" t="s">
        <v>17</v>
      </c>
      <c r="D79" s="9">
        <f>IFERROR(VLOOKUP($B79,[1]_2TOsiptel!$A:$F,6,0),"")</f>
        <v>150</v>
      </c>
      <c r="E79" s="9">
        <f>IFERROR(VLOOKUP($B79,[1]_2TOsiptel!$A:$F,4,0),"")</f>
        <v>89</v>
      </c>
      <c r="F79" s="9">
        <f>IFERROR(VLOOKUP($B79,[1]_2TOsiptel!$A:$F,5,0),"")</f>
        <v>4592</v>
      </c>
      <c r="G79" s="9">
        <f>IFERROR(VLOOKUP($B79,[1]_2TOsiptel!$A:$F,3,0),"")</f>
        <v>399</v>
      </c>
      <c r="H79" s="10">
        <f>IF(SUM(D79:G79)&gt;0,SUM(D79:G79),"")</f>
        <v>5230</v>
      </c>
      <c r="I79" s="39"/>
      <c r="J79" s="40"/>
    </row>
    <row r="80" spans="2:10" x14ac:dyDescent="0.35">
      <c r="B80" s="53"/>
      <c r="C80" s="8" t="s">
        <v>18</v>
      </c>
      <c r="D80" s="9">
        <f>IFERROR(VLOOKUP($B79,[1]_1TOsipte!$A:$G,6,0),"")</f>
        <v>150</v>
      </c>
      <c r="E80" s="9">
        <f>IFERROR(VLOOKUP($B79,[1]_1TOsipte!$A:$G,4,0),"")</f>
        <v>89</v>
      </c>
      <c r="F80" s="9">
        <f>IFERROR(VLOOKUP($B79,[1]_1TOsipte!$A:$G,5,0),"")</f>
        <v>4599</v>
      </c>
      <c r="G80" s="9">
        <f>IFERROR(VLOOKUP($B79,[1]_1TOsipte!$A:$G,3,0),"")</f>
        <v>400</v>
      </c>
      <c r="H80" s="10">
        <f>IF(SUM(D80:G80)&gt;0,SUM(D80:G80),"")</f>
        <v>5238</v>
      </c>
      <c r="I80" s="39"/>
      <c r="J80" s="40"/>
    </row>
    <row r="81" spans="2:10" x14ac:dyDescent="0.35">
      <c r="B81" s="54"/>
      <c r="C81" s="8" t="s">
        <v>19</v>
      </c>
      <c r="D81" s="11">
        <f>IFERROR((D79/D80),"")</f>
        <v>1</v>
      </c>
      <c r="E81" s="11">
        <f>IFERROR((E79/E80),"")</f>
        <v>1</v>
      </c>
      <c r="F81" s="11">
        <f>IFERROR((F79/F80),"")</f>
        <v>0.99847792998477924</v>
      </c>
      <c r="G81" s="11">
        <f>IFERROR((G79/G80),"")</f>
        <v>0.99750000000000005</v>
      </c>
      <c r="H81" s="11">
        <f>IFERROR((H79/H80),"")</f>
        <v>0.99847269950362738</v>
      </c>
      <c r="I81" s="39"/>
      <c r="J81" s="40"/>
    </row>
    <row r="82" spans="2:10" x14ac:dyDescent="0.35">
      <c r="B82" s="52" t="s">
        <v>72</v>
      </c>
      <c r="C82" s="8" t="s">
        <v>17</v>
      </c>
      <c r="D82" s="9">
        <f>IFERROR(VLOOKUP($B82,[1]_2TOsiptel!$A:$F,6,0),"")</f>
        <v>29</v>
      </c>
      <c r="E82" s="9">
        <f>IFERROR(VLOOKUP($B82,[1]_2TOsiptel!$A:$F,4,0),"")</f>
        <v>50</v>
      </c>
      <c r="F82" s="9">
        <f>IFERROR(VLOOKUP($B82,[1]_2TOsiptel!$A:$F,5,0),"")</f>
        <v>1682</v>
      </c>
      <c r="G82" s="9">
        <f>IFERROR(VLOOKUP($B82,[1]_2TOsiptel!$A:$F,3,0),"")</f>
        <v>434</v>
      </c>
      <c r="H82" s="10">
        <f>IF(SUM(D82:G82)&gt;0,SUM(D82:G82),"")</f>
        <v>2195</v>
      </c>
      <c r="I82" s="39"/>
      <c r="J82" s="40"/>
    </row>
    <row r="83" spans="2:10" x14ac:dyDescent="0.35">
      <c r="B83" s="53"/>
      <c r="C83" s="8" t="s">
        <v>18</v>
      </c>
      <c r="D83" s="9">
        <f>IFERROR(VLOOKUP($B82,[1]_1TOsipte!$A:$G,6,0),"")</f>
        <v>29</v>
      </c>
      <c r="E83" s="9">
        <f>IFERROR(VLOOKUP($B82,[1]_1TOsipte!$A:$G,4,0),"")</f>
        <v>50</v>
      </c>
      <c r="F83" s="9">
        <f>IFERROR(VLOOKUP($B82,[1]_1TOsipte!$A:$G,5,0),"")</f>
        <v>1688</v>
      </c>
      <c r="G83" s="9">
        <f>IFERROR(VLOOKUP($B82,[1]_1TOsipte!$A:$G,3,0),"")</f>
        <v>434</v>
      </c>
      <c r="H83" s="10">
        <f>IF(SUM(D83:G83)&gt;0,SUM(D83:G83),"")</f>
        <v>2201</v>
      </c>
      <c r="I83" s="39"/>
      <c r="J83" s="40"/>
    </row>
    <row r="84" spans="2:10" x14ac:dyDescent="0.35">
      <c r="B84" s="54"/>
      <c r="C84" s="8" t="s">
        <v>19</v>
      </c>
      <c r="D84" s="11">
        <f>IFERROR((D82/D83),"")</f>
        <v>1</v>
      </c>
      <c r="E84" s="11">
        <f>IFERROR((E82/E83),"")</f>
        <v>1</v>
      </c>
      <c r="F84" s="11">
        <f>IFERROR((F82/F83),"")</f>
        <v>0.99644549763033174</v>
      </c>
      <c r="G84" s="11">
        <f>IFERROR((G82/G83),"")</f>
        <v>1</v>
      </c>
      <c r="H84" s="11">
        <f>IFERROR((H82/H83),"")</f>
        <v>0.99727396637891863</v>
      </c>
      <c r="I84" s="39"/>
      <c r="J84" s="40"/>
    </row>
    <row r="85" spans="2:10" x14ac:dyDescent="0.35">
      <c r="B85" s="52" t="s">
        <v>73</v>
      </c>
      <c r="C85" s="8" t="s">
        <v>17</v>
      </c>
      <c r="D85" s="9">
        <f>IFERROR(VLOOKUP($B85,[1]_2TOsiptel!$A:$F,6,0),"")</f>
        <v>1171</v>
      </c>
      <c r="E85" s="9">
        <f>IFERROR(VLOOKUP($B85,[1]_2TOsiptel!$A:$F,4,0),"")</f>
        <v>358</v>
      </c>
      <c r="F85" s="9">
        <f>IFERROR(VLOOKUP($B85,[1]_2TOsiptel!$A:$F,5,0),"")</f>
        <v>3290</v>
      </c>
      <c r="G85" s="9">
        <f>IFERROR(VLOOKUP($B85,[1]_2TOsiptel!$A:$F,3,0),"")</f>
        <v>925</v>
      </c>
      <c r="H85" s="10">
        <f>IF(SUM(D85:G85)&gt;0,SUM(D85:G85),"")</f>
        <v>5744</v>
      </c>
      <c r="I85" s="39"/>
      <c r="J85" s="40"/>
    </row>
    <row r="86" spans="2:10" x14ac:dyDescent="0.35">
      <c r="B86" s="53"/>
      <c r="C86" s="8" t="s">
        <v>18</v>
      </c>
      <c r="D86" s="9">
        <f>IFERROR(VLOOKUP($B85,[1]_1TOsipte!$A:$G,6,0),"")</f>
        <v>1194</v>
      </c>
      <c r="E86" s="9">
        <f>IFERROR(VLOOKUP($B85,[1]_1TOsipte!$A:$G,4,0),"")</f>
        <v>362</v>
      </c>
      <c r="F86" s="9">
        <f>IFERROR(VLOOKUP($B85,[1]_1TOsipte!$A:$G,5,0),"")</f>
        <v>3357</v>
      </c>
      <c r="G86" s="9">
        <f>IFERROR(VLOOKUP($B85,[1]_1TOsipte!$A:$G,3,0),"")</f>
        <v>929</v>
      </c>
      <c r="H86" s="10">
        <f>IF(SUM(D86:G86)&gt;0,SUM(D86:G86),"")</f>
        <v>5842</v>
      </c>
      <c r="I86" s="39"/>
      <c r="J86" s="40"/>
    </row>
    <row r="87" spans="2:10" x14ac:dyDescent="0.35">
      <c r="B87" s="54"/>
      <c r="C87" s="8" t="s">
        <v>19</v>
      </c>
      <c r="D87" s="11">
        <f>IFERROR((D85/D86),"")</f>
        <v>0.98073701842546068</v>
      </c>
      <c r="E87" s="11">
        <f>IFERROR((E85/E86),"")</f>
        <v>0.98895027624309395</v>
      </c>
      <c r="F87" s="11">
        <f>IFERROR((F85/F86),"")</f>
        <v>0.98004170390229373</v>
      </c>
      <c r="G87" s="11">
        <f>IFERROR((G85/G86),"")</f>
        <v>0.99569429494079653</v>
      </c>
      <c r="H87" s="11">
        <f>IFERROR((H85/H86),"")</f>
        <v>0.98322492297158504</v>
      </c>
      <c r="I87" s="39"/>
      <c r="J87" s="40"/>
    </row>
    <row r="88" spans="2:10" x14ac:dyDescent="0.35">
      <c r="B88" s="52" t="s">
        <v>74</v>
      </c>
      <c r="C88" s="8" t="s">
        <v>17</v>
      </c>
      <c r="D88" s="9">
        <f>IFERROR(VLOOKUP($B88,[1]_2TOsiptel!$A:$F,6,0),"")</f>
        <v>10</v>
      </c>
      <c r="E88" s="9">
        <f>IFERROR(VLOOKUP($B88,[1]_2TOsiptel!$A:$F,4,0),"")</f>
        <v>1</v>
      </c>
      <c r="F88" s="9">
        <f>IFERROR(VLOOKUP($B88,[1]_2TOsiptel!$A:$F,5,0),"")</f>
        <v>593</v>
      </c>
      <c r="G88" s="9">
        <f>IFERROR(VLOOKUP($B88,[1]_2TOsiptel!$A:$F,3,0),"")</f>
        <v>877</v>
      </c>
      <c r="H88" s="10">
        <f>IF(SUM(D88:G88)&gt;0,SUM(D88:G88),"")</f>
        <v>1481</v>
      </c>
      <c r="I88" s="39"/>
      <c r="J88" s="40"/>
    </row>
    <row r="89" spans="2:10" x14ac:dyDescent="0.35">
      <c r="B89" s="53"/>
      <c r="C89" s="8" t="s">
        <v>18</v>
      </c>
      <c r="D89" s="9">
        <f>IFERROR(VLOOKUP($B88,[1]_1TOsipte!$A:$G,6,0),"")</f>
        <v>11</v>
      </c>
      <c r="E89" s="9">
        <f>IFERROR(VLOOKUP($B88,[1]_1TOsipte!$A:$G,4,0),"")</f>
        <v>1</v>
      </c>
      <c r="F89" s="9">
        <f>IFERROR(VLOOKUP($B88,[1]_1TOsipte!$A:$G,5,0),"")</f>
        <v>594</v>
      </c>
      <c r="G89" s="9">
        <f>IFERROR(VLOOKUP($B88,[1]_1TOsipte!$A:$G,3,0),"")</f>
        <v>878</v>
      </c>
      <c r="H89" s="10">
        <f>IF(SUM(D89:G89)&gt;0,SUM(D89:G89),"")</f>
        <v>1484</v>
      </c>
      <c r="I89" s="39"/>
      <c r="J89" s="40"/>
    </row>
    <row r="90" spans="2:10" x14ac:dyDescent="0.35">
      <c r="B90" s="54"/>
      <c r="C90" s="8" t="s">
        <v>19</v>
      </c>
      <c r="D90" s="11">
        <f>IFERROR((D88/D89),"")</f>
        <v>0.90909090909090906</v>
      </c>
      <c r="E90" s="11">
        <f>IFERROR((E88/E89),"")</f>
        <v>1</v>
      </c>
      <c r="F90" s="11">
        <f>IFERROR((F88/F89),"")</f>
        <v>0.99831649831649827</v>
      </c>
      <c r="G90" s="11">
        <f>IFERROR((G88/G89),"")</f>
        <v>0.99886104783599083</v>
      </c>
      <c r="H90" s="11">
        <f>IFERROR((H88/H89),"")</f>
        <v>0.99797843665768193</v>
      </c>
      <c r="I90" s="39"/>
      <c r="J90" s="40"/>
    </row>
    <row r="91" spans="2:10" x14ac:dyDescent="0.35">
      <c r="B91" s="70" t="s">
        <v>52</v>
      </c>
      <c r="C91" s="12" t="s">
        <v>17</v>
      </c>
      <c r="D91" s="10">
        <f t="shared" ref="D91:H92" si="0">SUM(D13,D16,D19,D22,D25,D28,D31,D34,D37,D40,D43,D46,D49,D52,D55,D58,D61,D64,D67,D70,D73,D76,D79,D82,D85,D88)</f>
        <v>16266</v>
      </c>
      <c r="E91" s="10">
        <f t="shared" si="0"/>
        <v>5381</v>
      </c>
      <c r="F91" s="10">
        <f t="shared" si="0"/>
        <v>94973</v>
      </c>
      <c r="G91" s="10">
        <f t="shared" si="0"/>
        <v>14871</v>
      </c>
      <c r="H91" s="10">
        <f t="shared" si="0"/>
        <v>131491</v>
      </c>
      <c r="I91" s="39"/>
      <c r="J91" s="40"/>
    </row>
    <row r="92" spans="2:10" x14ac:dyDescent="0.35">
      <c r="B92" s="70"/>
      <c r="C92" s="12" t="s">
        <v>18</v>
      </c>
      <c r="D92" s="10">
        <f t="shared" si="0"/>
        <v>17627</v>
      </c>
      <c r="E92" s="10">
        <f t="shared" si="0"/>
        <v>5716</v>
      </c>
      <c r="F92" s="10">
        <f t="shared" si="0"/>
        <v>99475</v>
      </c>
      <c r="G92" s="10">
        <f t="shared" si="0"/>
        <v>15373</v>
      </c>
      <c r="H92" s="10">
        <f t="shared" si="0"/>
        <v>138191</v>
      </c>
      <c r="I92" s="39"/>
      <c r="J92" s="40"/>
    </row>
    <row r="93" spans="2:10" x14ac:dyDescent="0.35">
      <c r="B93" s="70"/>
      <c r="C93" s="12" t="s">
        <v>19</v>
      </c>
      <c r="D93" s="13">
        <f>IFERROR((D91/D92),0)</f>
        <v>0.92278890338684971</v>
      </c>
      <c r="E93" s="13">
        <f>IFERROR((E91/E92),0)</f>
        <v>0.9413925822253324</v>
      </c>
      <c r="F93" s="13">
        <f>IFERROR((F91/F92),0)</f>
        <v>0.95474239758733348</v>
      </c>
      <c r="G93" s="13">
        <f>IFERROR((G91/G92),0)</f>
        <v>0.9673453457360307</v>
      </c>
      <c r="H93" s="13">
        <f>IFERROR((H91/H92),0)</f>
        <v>0.95151637950373036</v>
      </c>
      <c r="I93" s="39"/>
      <c r="J93" s="40"/>
    </row>
  </sheetData>
  <mergeCells count="10">
    <mergeCell ref="B91:B93"/>
    <mergeCell ref="B2:H2"/>
    <mergeCell ref="B3:H3"/>
    <mergeCell ref="B4:H4"/>
    <mergeCell ref="I3:M3"/>
    <mergeCell ref="I4:M4"/>
    <mergeCell ref="I10:L10"/>
    <mergeCell ref="C9:F9"/>
    <mergeCell ref="C10:F10"/>
    <mergeCell ref="B12:C1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0D57E8-7E3F-42BB-904B-32829DA17815}">
  <dimension ref="B2:E40"/>
  <sheetViews>
    <sheetView showGridLines="0" zoomScale="85" zoomScaleNormal="85" workbookViewId="0">
      <selection activeCell="C17" sqref="C17"/>
    </sheetView>
  </sheetViews>
  <sheetFormatPr baseColWidth="10" defaultColWidth="9.1796875" defaultRowHeight="12" x14ac:dyDescent="0.3"/>
  <cols>
    <col min="1" max="1" width="5.26953125" style="14" customWidth="1"/>
    <col min="2" max="2" width="25.453125" style="14" customWidth="1"/>
    <col min="3" max="3" width="26.54296875" style="14" customWidth="1"/>
    <col min="4" max="4" width="20.7265625" style="14" customWidth="1"/>
    <col min="5" max="5" width="13.7265625" style="14" customWidth="1"/>
    <col min="6" max="16384" width="9.1796875" style="14"/>
  </cols>
  <sheetData>
    <row r="2" spans="2:5" ht="14.5" x14ac:dyDescent="0.35">
      <c r="B2" s="68" t="s">
        <v>21</v>
      </c>
      <c r="C2" s="68"/>
      <c r="D2" s="68"/>
      <c r="E2" s="68"/>
    </row>
    <row r="3" spans="2:5" ht="14.5" x14ac:dyDescent="0.3">
      <c r="B3" s="69" t="s">
        <v>22</v>
      </c>
      <c r="C3" s="69"/>
      <c r="D3" s="69"/>
      <c r="E3" s="69"/>
    </row>
    <row r="4" spans="2:5" ht="14.5" x14ac:dyDescent="0.35">
      <c r="B4" s="68" t="s">
        <v>1</v>
      </c>
      <c r="C4" s="68"/>
      <c r="D4" s="68"/>
      <c r="E4" s="68"/>
    </row>
    <row r="6" spans="2:5" ht="14.5" x14ac:dyDescent="0.35">
      <c r="B6" t="s">
        <v>2</v>
      </c>
      <c r="C6" t="s">
        <v>79</v>
      </c>
    </row>
    <row r="7" spans="2:5" ht="14.5" x14ac:dyDescent="0.35">
      <c r="B7" t="s">
        <v>3</v>
      </c>
      <c r="C7" s="62">
        <v>2020</v>
      </c>
    </row>
    <row r="8" spans="2:5" ht="14.5" x14ac:dyDescent="0.35">
      <c r="B8" t="s">
        <v>4</v>
      </c>
      <c r="C8" t="str">
        <f>'Anexo G (TEAP)'!C8</f>
        <v>Octubre</v>
      </c>
    </row>
    <row r="9" spans="2:5" ht="14.5" x14ac:dyDescent="0.35">
      <c r="B9" t="s">
        <v>6</v>
      </c>
      <c r="C9" t="s">
        <v>23</v>
      </c>
    </row>
    <row r="10" spans="2:5" ht="14.5" x14ac:dyDescent="0.35">
      <c r="B10" s="62" t="s">
        <v>5</v>
      </c>
      <c r="C10" s="72" t="s">
        <v>24</v>
      </c>
      <c r="D10" s="72"/>
      <c r="E10" s="72"/>
    </row>
    <row r="11" spans="2:5" x14ac:dyDescent="0.3">
      <c r="C11" s="72"/>
      <c r="D11" s="72"/>
      <c r="E11" s="72"/>
    </row>
    <row r="13" spans="2:5" ht="43.5" customHeight="1" x14ac:dyDescent="0.3">
      <c r="B13" s="64" t="s">
        <v>9</v>
      </c>
      <c r="C13" s="26" t="s">
        <v>25</v>
      </c>
      <c r="D13" s="26" t="s">
        <v>26</v>
      </c>
      <c r="E13" s="64" t="s">
        <v>27</v>
      </c>
    </row>
    <row r="14" spans="2:5" x14ac:dyDescent="0.3">
      <c r="B14" s="27" t="s">
        <v>53</v>
      </c>
      <c r="C14" s="28">
        <f>IFERROR(VLOOKUP(B14,[1]_3TOsiptel!$A:$G,7,0),0)</f>
        <v>57</v>
      </c>
      <c r="D14" s="28">
        <f>IFERROR(VLOOKUP(B14,[1]_1TOsipte!$A:$G,7,0),0)</f>
        <v>5138</v>
      </c>
      <c r="E14" s="29">
        <f t="shared" ref="E14:E40" si="0">IFERROR((C14/D14),0)</f>
        <v>1.1093810821331257E-2</v>
      </c>
    </row>
    <row r="15" spans="2:5" x14ac:dyDescent="0.3">
      <c r="B15" s="27" t="s">
        <v>54</v>
      </c>
      <c r="C15" s="28">
        <f>IFERROR(VLOOKUP(B15,[1]_3TOsiptel!$A:$G,7,0),0)</f>
        <v>173</v>
      </c>
      <c r="D15" s="28">
        <f>IFERROR(VLOOKUP(B15,[1]_1TOsipte!$A:$G,7,0),0)</f>
        <v>8689</v>
      </c>
      <c r="E15" s="29">
        <f t="shared" si="0"/>
        <v>1.9910231326965129E-2</v>
      </c>
    </row>
    <row r="16" spans="2:5" x14ac:dyDescent="0.3">
      <c r="B16" s="27" t="s">
        <v>55</v>
      </c>
      <c r="C16" s="28">
        <f>IFERROR(VLOOKUP(B16,[1]_3TOsiptel!$A:$G,7,0),0)</f>
        <v>40</v>
      </c>
      <c r="D16" s="28">
        <f>IFERROR(VLOOKUP(B16,[1]_1TOsipte!$A:$G,7,0),0)</f>
        <v>3454</v>
      </c>
      <c r="E16" s="29">
        <f t="shared" si="0"/>
        <v>1.1580775911986103E-2</v>
      </c>
    </row>
    <row r="17" spans="2:5" x14ac:dyDescent="0.3">
      <c r="B17" s="27" t="s">
        <v>56</v>
      </c>
      <c r="C17" s="28">
        <f>IFERROR(VLOOKUP(B17,[1]_3TOsiptel!$A:$G,7,0),0)</f>
        <v>88</v>
      </c>
      <c r="D17" s="28">
        <f>IFERROR(VLOOKUP(B17,[1]_1TOsipte!$A:$G,7,0),0)</f>
        <v>5193</v>
      </c>
      <c r="E17" s="29">
        <f t="shared" si="0"/>
        <v>1.6945888696321972E-2</v>
      </c>
    </row>
    <row r="18" spans="2:5" x14ac:dyDescent="0.3">
      <c r="B18" s="27" t="s">
        <v>57</v>
      </c>
      <c r="C18" s="28">
        <f>IFERROR(VLOOKUP(B18,[1]_3TOsiptel!$A:$G,7,0),0)</f>
        <v>51</v>
      </c>
      <c r="D18" s="28">
        <f>IFERROR(VLOOKUP(B18,[1]_1TOsipte!$A:$G,7,0),0)</f>
        <v>6505</v>
      </c>
      <c r="E18" s="29">
        <f t="shared" si="0"/>
        <v>7.8401229823212917E-3</v>
      </c>
    </row>
    <row r="19" spans="2:5" x14ac:dyDescent="0.3">
      <c r="B19" s="27" t="s">
        <v>58</v>
      </c>
      <c r="C19" s="28">
        <f>IFERROR(VLOOKUP(B19,[1]_3TOsiptel!$A:$G,7,0),0)</f>
        <v>17</v>
      </c>
      <c r="D19" s="28">
        <f>IFERROR(VLOOKUP(B19,[1]_1TOsipte!$A:$G,7,0),0)</f>
        <v>3485</v>
      </c>
      <c r="E19" s="29">
        <f t="shared" si="0"/>
        <v>4.8780487804878049E-3</v>
      </c>
    </row>
    <row r="20" spans="2:5" x14ac:dyDescent="0.3">
      <c r="B20" s="27" t="s">
        <v>59</v>
      </c>
      <c r="C20" s="28">
        <f>IFERROR(VLOOKUP(B20,[1]_3TOsiptel!$A:$G,7,0),0)</f>
        <v>35</v>
      </c>
      <c r="D20" s="28">
        <f>IFERROR(VLOOKUP(B20,[1]_1TOsipte!$A:$G,7,0),0)</f>
        <v>2439</v>
      </c>
      <c r="E20" s="29">
        <f t="shared" si="0"/>
        <v>1.4350143501435014E-2</v>
      </c>
    </row>
    <row r="21" spans="2:5" x14ac:dyDescent="0.3">
      <c r="B21" s="27" t="s">
        <v>60</v>
      </c>
      <c r="C21" s="28">
        <f>IFERROR(VLOOKUP(B21,[1]_3TOsiptel!$A:$G,7,0),0)</f>
        <v>8</v>
      </c>
      <c r="D21" s="28">
        <f>IFERROR(VLOOKUP(B21,[1]_1TOsipte!$A:$G,7,0),0)</f>
        <v>3361</v>
      </c>
      <c r="E21" s="29">
        <f t="shared" si="0"/>
        <v>2.3802439750074383E-3</v>
      </c>
    </row>
    <row r="22" spans="2:5" x14ac:dyDescent="0.3">
      <c r="B22" s="27" t="s">
        <v>61</v>
      </c>
      <c r="C22" s="28">
        <f>IFERROR(VLOOKUP(B22,[1]_3TOsiptel!$A:$G,7,0),0)</f>
        <v>7</v>
      </c>
      <c r="D22" s="28">
        <f>IFERROR(VLOOKUP(B22,[1]_1TOsipte!$A:$G,7,0),0)</f>
        <v>2461</v>
      </c>
      <c r="E22" s="29">
        <f t="shared" si="0"/>
        <v>2.8443722064201544E-3</v>
      </c>
    </row>
    <row r="23" spans="2:5" x14ac:dyDescent="0.3">
      <c r="B23" s="27" t="s">
        <v>62</v>
      </c>
      <c r="C23" s="28">
        <f>IFERROR(VLOOKUP(B23,[1]_3TOsiptel!$A:$G,7,0),0)</f>
        <v>19</v>
      </c>
      <c r="D23" s="28">
        <f>IFERROR(VLOOKUP(B23,[1]_1TOsipte!$A:$G,7,0),0)</f>
        <v>1958</v>
      </c>
      <c r="E23" s="29">
        <f t="shared" si="0"/>
        <v>9.7037793667007158E-3</v>
      </c>
    </row>
    <row r="24" spans="2:5" x14ac:dyDescent="0.3">
      <c r="B24" s="27" t="s">
        <v>63</v>
      </c>
      <c r="C24" s="28">
        <f>IFERROR(VLOOKUP(B24,[1]_3TOsiptel!$A:$G,7,0),0)</f>
        <v>7</v>
      </c>
      <c r="D24" s="28">
        <f>IFERROR(VLOOKUP(B24,[1]_1TOsipte!$A:$G,7,0),0)</f>
        <v>1824</v>
      </c>
      <c r="E24" s="29">
        <f t="shared" si="0"/>
        <v>3.8377192982456138E-3</v>
      </c>
    </row>
    <row r="25" spans="2:5" x14ac:dyDescent="0.3">
      <c r="B25" s="27" t="s">
        <v>64</v>
      </c>
      <c r="C25" s="28">
        <f>IFERROR(VLOOKUP(B25,[1]_3TOsiptel!$A:$G,7,0),0)</f>
        <v>2</v>
      </c>
      <c r="D25" s="28">
        <f>IFERROR(VLOOKUP(B25,[1]_1TOsipte!$A:$G,7,0),0)</f>
        <v>2275</v>
      </c>
      <c r="E25" s="29">
        <f t="shared" si="0"/>
        <v>8.7912087912087912E-4</v>
      </c>
    </row>
    <row r="26" spans="2:5" x14ac:dyDescent="0.3">
      <c r="B26" s="27" t="s">
        <v>84</v>
      </c>
      <c r="C26" s="28">
        <f>IFERROR(VLOOKUP(B26,[1]_3TOsiptel!$A:$G,7,0),0)</f>
        <v>70</v>
      </c>
      <c r="D26" s="28">
        <f>IFERROR(VLOOKUP(B26,[1]_1TOsipte!$A:$G,7,0),0)</f>
        <v>4838</v>
      </c>
      <c r="E26" s="29">
        <f t="shared" si="0"/>
        <v>1.4468788755684168E-2</v>
      </c>
    </row>
    <row r="27" spans="2:5" x14ac:dyDescent="0.3">
      <c r="B27" s="27" t="s">
        <v>83</v>
      </c>
      <c r="C27" s="28">
        <f>IFERROR(VLOOKUP(B27,[1]_3TOsiptel!$A:$G,7,0),0)</f>
        <v>103</v>
      </c>
      <c r="D27" s="28">
        <f>IFERROR(VLOOKUP(B27,[1]_1TOsipte!$A:$G,7,0),0)</f>
        <v>10350</v>
      </c>
      <c r="E27" s="29">
        <f t="shared" si="0"/>
        <v>9.951690821256038E-3</v>
      </c>
    </row>
    <row r="28" spans="2:5" x14ac:dyDescent="0.3">
      <c r="B28" s="27" t="s">
        <v>80</v>
      </c>
      <c r="C28" s="28">
        <f>IFERROR(VLOOKUP(B28,[1]_3TOsiptel!$A:$G,7,0),0)</f>
        <v>46</v>
      </c>
      <c r="D28" s="28">
        <f>IFERROR(VLOOKUP(B28,[1]_1TOsipte!$A:$G,7,0),0)</f>
        <v>6299</v>
      </c>
      <c r="E28" s="29">
        <f t="shared" si="0"/>
        <v>7.3027464676932849E-3</v>
      </c>
    </row>
    <row r="29" spans="2:5" x14ac:dyDescent="0.3">
      <c r="B29" s="27" t="s">
        <v>82</v>
      </c>
      <c r="C29" s="28">
        <f>IFERROR(VLOOKUP(B29,[1]_3TOsiptel!$A:$G,7,0),0)</f>
        <v>121</v>
      </c>
      <c r="D29" s="28">
        <f>IFERROR(VLOOKUP(B29,[1]_1TOsipte!$A:$G,7,0),0)</f>
        <v>17438</v>
      </c>
      <c r="E29" s="29">
        <f t="shared" si="0"/>
        <v>6.9388691363688497E-3</v>
      </c>
    </row>
    <row r="30" spans="2:5" x14ac:dyDescent="0.3">
      <c r="B30" s="27" t="s">
        <v>65</v>
      </c>
      <c r="C30" s="28">
        <f>IFERROR(VLOOKUP(B30,[1]_3TOsiptel!$A:$G,7,0),0)</f>
        <v>105</v>
      </c>
      <c r="D30" s="28">
        <f>IFERROR(VLOOKUP(B30,[1]_1TOsipte!$A:$G,7,0),0)</f>
        <v>7601</v>
      </c>
      <c r="E30" s="29">
        <f t="shared" si="0"/>
        <v>1.3813971845809762E-2</v>
      </c>
    </row>
    <row r="31" spans="2:5" x14ac:dyDescent="0.3">
      <c r="B31" s="27" t="s">
        <v>66</v>
      </c>
      <c r="C31" s="28">
        <f>IFERROR(VLOOKUP(B31,[1]_3TOsiptel!$A:$G,7,0),0)</f>
        <v>90</v>
      </c>
      <c r="D31" s="28">
        <f>IFERROR(VLOOKUP(B31,[1]_1TOsipte!$A:$G,7,0),0)</f>
        <v>4285</v>
      </c>
      <c r="E31" s="29">
        <f t="shared" si="0"/>
        <v>2.1003500583430573E-2</v>
      </c>
    </row>
    <row r="32" spans="2:5" x14ac:dyDescent="0.3">
      <c r="B32" s="27" t="s">
        <v>67</v>
      </c>
      <c r="C32" s="28">
        <f>IFERROR(VLOOKUP(B32,[1]_3TOsiptel!$A:$G,7,0),0)</f>
        <v>45</v>
      </c>
      <c r="D32" s="28">
        <f>IFERROR(VLOOKUP(B32,[1]_1TOsipte!$A:$G,7,0),0)</f>
        <v>4091</v>
      </c>
      <c r="E32" s="29">
        <f t="shared" si="0"/>
        <v>1.0999755560987534E-2</v>
      </c>
    </row>
    <row r="33" spans="2:5" x14ac:dyDescent="0.3">
      <c r="B33" s="27" t="s">
        <v>68</v>
      </c>
      <c r="C33" s="28">
        <f>IFERROR(VLOOKUP(B33,[1]_3TOsiptel!$A:$G,7,0),0)</f>
        <v>113</v>
      </c>
      <c r="D33" s="28">
        <f>IFERROR(VLOOKUP(B33,[1]_1TOsipte!$A:$G,7,0),0)</f>
        <v>6698</v>
      </c>
      <c r="E33" s="29">
        <f t="shared" si="0"/>
        <v>1.6870707673932516E-2</v>
      </c>
    </row>
    <row r="34" spans="2:5" x14ac:dyDescent="0.3">
      <c r="B34" s="27" t="s">
        <v>69</v>
      </c>
      <c r="C34" s="28">
        <f>IFERROR(VLOOKUP(B34,[1]_3TOsiptel!$A:$G,7,0),0)</f>
        <v>26</v>
      </c>
      <c r="D34" s="28">
        <f>IFERROR(VLOOKUP(B34,[1]_1TOsipte!$A:$G,7,0),0)</f>
        <v>4907</v>
      </c>
      <c r="E34" s="29">
        <f t="shared" si="0"/>
        <v>5.2985530874261264E-3</v>
      </c>
    </row>
    <row r="35" spans="2:5" x14ac:dyDescent="0.3">
      <c r="B35" s="27" t="s">
        <v>70</v>
      </c>
      <c r="C35" s="28">
        <f>IFERROR(VLOOKUP(B35,[1]_3TOsiptel!$A:$G,7,0),0)</f>
        <v>92</v>
      </c>
      <c r="D35" s="28">
        <f>IFERROR(VLOOKUP(B35,[1]_1TOsipte!$A:$G,7,0),0)</f>
        <v>10137</v>
      </c>
      <c r="E35" s="29">
        <f t="shared" si="0"/>
        <v>9.0756634112656599E-3</v>
      </c>
    </row>
    <row r="36" spans="2:5" x14ac:dyDescent="0.3">
      <c r="B36" s="27" t="s">
        <v>71</v>
      </c>
      <c r="C36" s="28">
        <f>IFERROR(VLOOKUP(B36,[1]_3TOsiptel!$A:$G,7,0),0)</f>
        <v>8</v>
      </c>
      <c r="D36" s="28">
        <f>IFERROR(VLOOKUP(B36,[1]_1TOsipte!$A:$G,7,0),0)</f>
        <v>5238</v>
      </c>
      <c r="E36" s="29">
        <f t="shared" si="0"/>
        <v>1.5273004963726614E-3</v>
      </c>
    </row>
    <row r="37" spans="2:5" x14ac:dyDescent="0.3">
      <c r="B37" s="27" t="s">
        <v>72</v>
      </c>
      <c r="C37" s="28">
        <f>IFERROR(VLOOKUP(B37,[1]_3TOsiptel!$A:$G,7,0),0)</f>
        <v>1</v>
      </c>
      <c r="D37" s="28">
        <f>IFERROR(VLOOKUP(B37,[1]_1TOsipte!$A:$G,7,0),0)</f>
        <v>2201</v>
      </c>
      <c r="E37" s="29">
        <f t="shared" si="0"/>
        <v>4.5433893684688776E-4</v>
      </c>
    </row>
    <row r="38" spans="2:5" x14ac:dyDescent="0.3">
      <c r="B38" s="27" t="s">
        <v>73</v>
      </c>
      <c r="C38" s="28">
        <f>IFERROR(VLOOKUP(B38,[1]_3TOsiptel!$A:$G,7,0),0)</f>
        <v>13</v>
      </c>
      <c r="D38" s="28">
        <f>IFERROR(VLOOKUP(B38,[1]_1TOsipte!$A:$G,7,0),0)</f>
        <v>5842</v>
      </c>
      <c r="E38" s="29">
        <f t="shared" si="0"/>
        <v>2.2252653200958575E-3</v>
      </c>
    </row>
    <row r="39" spans="2:5" x14ac:dyDescent="0.3">
      <c r="B39" s="27" t="s">
        <v>74</v>
      </c>
      <c r="C39" s="28">
        <f>IFERROR(VLOOKUP(B39,[1]_3TOsiptel!$A:$G,7,0),0)</f>
        <v>1</v>
      </c>
      <c r="D39" s="28">
        <f>IFERROR(VLOOKUP(B39,[1]_1TOsipte!$A:$G,7,0),0)</f>
        <v>1484</v>
      </c>
      <c r="E39" s="29">
        <f t="shared" si="0"/>
        <v>6.7385444743935314E-4</v>
      </c>
    </row>
    <row r="40" spans="2:5" x14ac:dyDescent="0.3">
      <c r="B40" s="15"/>
      <c r="C40" s="64">
        <f>SUM(C14:C39)</f>
        <v>1338</v>
      </c>
      <c r="D40" s="64">
        <f>SUM(D14:D39)</f>
        <v>138191</v>
      </c>
      <c r="E40" s="55">
        <f t="shared" si="0"/>
        <v>9.682251376717731E-3</v>
      </c>
    </row>
  </sheetData>
  <mergeCells count="4">
    <mergeCell ref="B2:E2"/>
    <mergeCell ref="B3:E3"/>
    <mergeCell ref="B4:E4"/>
    <mergeCell ref="C10:E1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F23"/>
  <sheetViews>
    <sheetView showGridLines="0" zoomScale="85" zoomScaleNormal="85" workbookViewId="0">
      <selection activeCell="G20" sqref="G20"/>
    </sheetView>
  </sheetViews>
  <sheetFormatPr baseColWidth="10" defaultColWidth="9.1796875" defaultRowHeight="14.5" x14ac:dyDescent="0.35"/>
  <cols>
    <col min="1" max="1" width="4.453125" customWidth="1"/>
    <col min="2" max="2" width="21" customWidth="1"/>
    <col min="3" max="3" width="31.1796875" customWidth="1"/>
    <col min="4" max="4" width="24.1796875" customWidth="1"/>
    <col min="5" max="5" width="22.1796875" customWidth="1"/>
  </cols>
  <sheetData>
    <row r="2" spans="2:5" x14ac:dyDescent="0.35">
      <c r="B2" s="68" t="s">
        <v>75</v>
      </c>
      <c r="C2" s="68"/>
      <c r="D2" s="68"/>
      <c r="E2" s="68"/>
    </row>
    <row r="3" spans="2:5" ht="15" customHeight="1" x14ac:dyDescent="0.35">
      <c r="B3" s="74" t="s">
        <v>76</v>
      </c>
      <c r="C3" s="74"/>
      <c r="D3" s="74"/>
      <c r="E3" s="74"/>
    </row>
    <row r="4" spans="2:5" x14ac:dyDescent="0.35">
      <c r="B4" s="68" t="s">
        <v>1</v>
      </c>
      <c r="C4" s="68"/>
      <c r="D4" s="68"/>
      <c r="E4" s="68"/>
    </row>
    <row r="5" spans="2:5" x14ac:dyDescent="0.35">
      <c r="D5" s="2"/>
      <c r="E5" s="2"/>
    </row>
    <row r="6" spans="2:5" x14ac:dyDescent="0.35">
      <c r="B6" s="24" t="s">
        <v>2</v>
      </c>
      <c r="C6" t="s">
        <v>79</v>
      </c>
      <c r="D6" s="25"/>
    </row>
    <row r="7" spans="2:5" x14ac:dyDescent="0.35">
      <c r="B7" s="24" t="s">
        <v>3</v>
      </c>
      <c r="C7" s="41">
        <v>2020</v>
      </c>
      <c r="D7" s="25"/>
    </row>
    <row r="8" spans="2:5" x14ac:dyDescent="0.35">
      <c r="B8" s="24" t="s">
        <v>4</v>
      </c>
      <c r="C8" s="24" t="s">
        <v>117</v>
      </c>
      <c r="D8" s="25"/>
    </row>
    <row r="9" spans="2:5" ht="15" customHeight="1" x14ac:dyDescent="0.35">
      <c r="B9" s="24" t="s">
        <v>6</v>
      </c>
      <c r="C9" s="76" t="s">
        <v>30</v>
      </c>
      <c r="D9" s="76"/>
      <c r="E9" s="76"/>
    </row>
    <row r="10" spans="2:5" ht="15" customHeight="1" x14ac:dyDescent="0.35">
      <c r="B10" s="24" t="s">
        <v>5</v>
      </c>
      <c r="C10" s="75" t="s">
        <v>31</v>
      </c>
      <c r="D10" s="75"/>
      <c r="E10" s="75"/>
    </row>
    <row r="11" spans="2:5" x14ac:dyDescent="0.35">
      <c r="B11" s="24"/>
      <c r="C11" s="75"/>
      <c r="D11" s="75"/>
      <c r="E11" s="75"/>
    </row>
    <row r="13" spans="2:5" ht="29" x14ac:dyDescent="0.35">
      <c r="B13" s="46" t="s">
        <v>32</v>
      </c>
      <c r="C13" s="30" t="s">
        <v>33</v>
      </c>
      <c r="D13" s="30" t="s">
        <v>34</v>
      </c>
      <c r="E13" s="6" t="s">
        <v>35</v>
      </c>
    </row>
    <row r="14" spans="2:5" x14ac:dyDescent="0.35">
      <c r="B14" s="35" t="s">
        <v>77</v>
      </c>
      <c r="C14" s="42">
        <v>255</v>
      </c>
      <c r="D14" s="56">
        <v>5597</v>
      </c>
      <c r="E14" s="47">
        <f>IFERROR(C14/D14,"")</f>
        <v>4.5560121493657318E-2</v>
      </c>
    </row>
    <row r="15" spans="2:5" x14ac:dyDescent="0.35">
      <c r="B15" s="35" t="s">
        <v>78</v>
      </c>
      <c r="C15" s="42">
        <v>1565</v>
      </c>
      <c r="D15" s="57">
        <v>34436</v>
      </c>
      <c r="E15" s="47">
        <f>IFERROR(C15/D15,"")</f>
        <v>4.5446625624346614E-2</v>
      </c>
    </row>
    <row r="16" spans="2:5" x14ac:dyDescent="0.35">
      <c r="B16" s="35" t="s">
        <v>48</v>
      </c>
      <c r="C16" s="42">
        <v>27613</v>
      </c>
      <c r="D16" s="57">
        <v>933658</v>
      </c>
      <c r="E16" s="47">
        <f>IFERROR(C16/D16,"")</f>
        <v>2.9575069243770204E-2</v>
      </c>
    </row>
    <row r="17" spans="2:6" x14ac:dyDescent="0.35">
      <c r="B17" s="16" t="s">
        <v>10</v>
      </c>
      <c r="C17" s="49">
        <f>SUM(C14:C16)</f>
        <v>29433</v>
      </c>
      <c r="D17" s="49">
        <f>SUM(D14:D16)</f>
        <v>973691</v>
      </c>
      <c r="E17" s="50">
        <f>IFERROR(C17/D17,0)</f>
        <v>3.0228275705536971E-2</v>
      </c>
    </row>
    <row r="19" spans="2:6" x14ac:dyDescent="0.35">
      <c r="C19" s="48"/>
      <c r="F19" t="s">
        <v>86</v>
      </c>
    </row>
    <row r="20" spans="2:6" x14ac:dyDescent="0.35">
      <c r="C20" s="48"/>
      <c r="D20" s="51"/>
    </row>
    <row r="21" spans="2:6" x14ac:dyDescent="0.35">
      <c r="D21" s="51"/>
      <c r="E21" t="s">
        <v>86</v>
      </c>
    </row>
    <row r="22" spans="2:6" x14ac:dyDescent="0.35">
      <c r="D22" s="51"/>
    </row>
    <row r="23" spans="2:6" x14ac:dyDescent="0.35">
      <c r="D23" s="51"/>
    </row>
  </sheetData>
  <mergeCells count="5">
    <mergeCell ref="B2:E2"/>
    <mergeCell ref="B3:E3"/>
    <mergeCell ref="B4:E4"/>
    <mergeCell ref="C10:E11"/>
    <mergeCell ref="C9:E9"/>
  </mergeCells>
  <pageMargins left="0.7" right="0.7" top="0.75" bottom="0.75" header="0.3" footer="0.3"/>
  <pageSetup paperSize="0" orientation="portrait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087647-0612-4D02-9653-C2E4A8B5266A}">
  <dimension ref="B2:I23"/>
  <sheetViews>
    <sheetView showGridLines="0" zoomScale="53" zoomScaleNormal="85" workbookViewId="0">
      <selection activeCell="N16" sqref="N16"/>
    </sheetView>
  </sheetViews>
  <sheetFormatPr baseColWidth="10" defaultColWidth="9.1796875" defaultRowHeight="14.5" x14ac:dyDescent="0.35"/>
  <cols>
    <col min="1" max="1" width="4.453125" customWidth="1"/>
    <col min="2" max="2" width="28.7265625" customWidth="1"/>
    <col min="3" max="3" width="46.81640625" customWidth="1"/>
    <col min="4" max="4" width="35.26953125" customWidth="1"/>
    <col min="5" max="5" width="14.1796875" customWidth="1"/>
  </cols>
  <sheetData>
    <row r="2" spans="2:9" x14ac:dyDescent="0.35">
      <c r="B2" s="68" t="s">
        <v>36</v>
      </c>
      <c r="C2" s="68"/>
      <c r="D2" s="68"/>
      <c r="E2" s="68"/>
    </row>
    <row r="3" spans="2:9" ht="15" customHeight="1" x14ac:dyDescent="0.35">
      <c r="B3" s="74" t="s">
        <v>37</v>
      </c>
      <c r="C3" s="74"/>
      <c r="D3" s="74"/>
      <c r="E3" s="74"/>
    </row>
    <row r="4" spans="2:9" x14ac:dyDescent="0.35">
      <c r="B4" s="68" t="s">
        <v>1</v>
      </c>
      <c r="C4" s="68"/>
      <c r="D4" s="68"/>
      <c r="E4" s="68"/>
    </row>
    <row r="5" spans="2:9" x14ac:dyDescent="0.35">
      <c r="B5" s="61"/>
      <c r="C5" s="61"/>
      <c r="D5" s="61"/>
      <c r="E5" s="61"/>
    </row>
    <row r="6" spans="2:9" x14ac:dyDescent="0.35">
      <c r="B6" t="s">
        <v>2</v>
      </c>
      <c r="C6" t="s">
        <v>79</v>
      </c>
    </row>
    <row r="7" spans="2:9" x14ac:dyDescent="0.35">
      <c r="B7" t="s">
        <v>3</v>
      </c>
      <c r="C7" s="60">
        <v>2020</v>
      </c>
    </row>
    <row r="8" spans="2:9" x14ac:dyDescent="0.35">
      <c r="B8" t="s">
        <v>4</v>
      </c>
      <c r="C8" t="s">
        <v>117</v>
      </c>
    </row>
    <row r="9" spans="2:9" ht="15" customHeight="1" x14ac:dyDescent="0.35">
      <c r="B9" t="s">
        <v>6</v>
      </c>
      <c r="C9" s="1" t="s">
        <v>38</v>
      </c>
      <c r="D9" s="1"/>
    </row>
    <row r="10" spans="2:9" ht="15.75" customHeight="1" x14ac:dyDescent="0.35">
      <c r="B10" t="s">
        <v>5</v>
      </c>
      <c r="C10" s="72" t="s">
        <v>39</v>
      </c>
      <c r="D10" s="72"/>
      <c r="E10" s="72"/>
    </row>
    <row r="12" spans="2:9" ht="56.25" customHeight="1" x14ac:dyDescent="0.35">
      <c r="B12" s="32" t="s">
        <v>40</v>
      </c>
      <c r="C12" s="33" t="s">
        <v>41</v>
      </c>
      <c r="D12" s="33" t="s">
        <v>42</v>
      </c>
      <c r="E12" s="32" t="s">
        <v>43</v>
      </c>
      <c r="F12" s="34"/>
    </row>
    <row r="13" spans="2:9" x14ac:dyDescent="0.35">
      <c r="B13" s="35">
        <v>123</v>
      </c>
      <c r="C13" s="56">
        <v>1872083</v>
      </c>
      <c r="D13" s="56">
        <v>1872083</v>
      </c>
      <c r="E13" s="45">
        <v>1</v>
      </c>
      <c r="I13" s="43"/>
    </row>
    <row r="14" spans="2:9" x14ac:dyDescent="0.35">
      <c r="B14" s="44">
        <v>102</v>
      </c>
      <c r="C14" s="56">
        <v>18079</v>
      </c>
      <c r="D14" s="56">
        <v>18079</v>
      </c>
      <c r="E14" s="45">
        <v>1</v>
      </c>
      <c r="I14" s="43"/>
    </row>
    <row r="15" spans="2:9" x14ac:dyDescent="0.35">
      <c r="B15" s="44">
        <v>103</v>
      </c>
      <c r="C15" s="56">
        <v>40137</v>
      </c>
      <c r="D15" s="56">
        <v>40137</v>
      </c>
      <c r="E15" s="45">
        <v>1</v>
      </c>
      <c r="I15" s="43"/>
    </row>
    <row r="16" spans="2:9" ht="48.75" customHeight="1" x14ac:dyDescent="0.35">
      <c r="B16" s="18" t="s">
        <v>47</v>
      </c>
      <c r="C16" s="19" t="s">
        <v>44</v>
      </c>
      <c r="D16" s="33" t="s">
        <v>45</v>
      </c>
      <c r="E16" s="18" t="s">
        <v>46</v>
      </c>
    </row>
    <row r="17" spans="2:5" x14ac:dyDescent="0.35">
      <c r="B17" s="35">
        <v>123</v>
      </c>
      <c r="C17" s="56">
        <v>849206</v>
      </c>
      <c r="D17" s="56">
        <v>933658</v>
      </c>
      <c r="E17" s="45">
        <f>+C17/D17</f>
        <v>0.90954717894560966</v>
      </c>
    </row>
    <row r="18" spans="2:5" x14ac:dyDescent="0.35">
      <c r="B18" s="44">
        <v>102</v>
      </c>
      <c r="C18" s="56">
        <v>5432</v>
      </c>
      <c r="D18" s="56">
        <v>5597</v>
      </c>
      <c r="E18" s="45">
        <f>+C18/D18</f>
        <v>0.97051992138645704</v>
      </c>
    </row>
    <row r="19" spans="2:5" x14ac:dyDescent="0.35">
      <c r="B19" s="35">
        <v>103</v>
      </c>
      <c r="C19" s="56">
        <v>33903</v>
      </c>
      <c r="D19" s="56">
        <v>34436</v>
      </c>
      <c r="E19" s="45">
        <f>+C19/D19</f>
        <v>0.98452201184806598</v>
      </c>
    </row>
    <row r="22" spans="2:5" x14ac:dyDescent="0.35">
      <c r="B22" s="31" t="s">
        <v>85</v>
      </c>
      <c r="C22" s="31"/>
      <c r="D22" s="31"/>
      <c r="E22" s="31"/>
    </row>
    <row r="23" spans="2:5" x14ac:dyDescent="0.35">
      <c r="B23" s="31"/>
      <c r="C23" s="31"/>
      <c r="D23" s="31"/>
      <c r="E23" s="31"/>
    </row>
  </sheetData>
  <mergeCells count="4">
    <mergeCell ref="B2:E2"/>
    <mergeCell ref="B4:E4"/>
    <mergeCell ref="C10:E10"/>
    <mergeCell ref="B3:E3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2AD2D98A24C9D4CB33F22F44C0EC995" ma:contentTypeVersion="4" ma:contentTypeDescription="Crear nuevo documento." ma:contentTypeScope="" ma:versionID="4fd7189e7ea1e97f519b39d15da142ec">
  <xsd:schema xmlns:xsd="http://www.w3.org/2001/XMLSchema" xmlns:xs="http://www.w3.org/2001/XMLSchema" xmlns:p="http://schemas.microsoft.com/office/2006/metadata/properties" xmlns:ns2="e5005e32-7ae7-428f-a67a-10db7e9da128" targetNamespace="http://schemas.microsoft.com/office/2006/metadata/properties" ma:root="true" ma:fieldsID="578d4466afbc9e61a629818bd23a5c23" ns2:_="">
    <xsd:import namespace="e5005e32-7ae7-428f-a67a-10db7e9da12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005e32-7ae7-428f-a67a-10db7e9da12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4C737C2-DED6-4088-99D9-ECC8ACD335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5005e32-7ae7-428f-a67a-10db7e9da12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BF5253D-C4C6-4479-85FC-0077645E1655}">
  <ds:schemaRefs>
    <ds:schemaRef ds:uri="http://schemas.openxmlformats.org/package/2006/metadata/core-properties"/>
    <ds:schemaRef ds:uri="http://schemas.microsoft.com/office/2006/metadata/properties"/>
    <ds:schemaRef ds:uri="http://purl.org/dc/elements/1.1/"/>
    <ds:schemaRef ds:uri="http://purl.org/dc/dcmitype/"/>
    <ds:schemaRef ds:uri="http://www.w3.org/XML/1998/namespace"/>
    <ds:schemaRef ds:uri="http://schemas.microsoft.com/office/2006/documentManagement/types"/>
    <ds:schemaRef ds:uri="http://purl.org/dc/terms/"/>
    <ds:schemaRef ds:uri="http://schemas.microsoft.com/office/infopath/2007/PartnerControls"/>
    <ds:schemaRef ds:uri="e5005e32-7ae7-428f-a67a-10db7e9da128"/>
  </ds:schemaRefs>
</ds:datastoreItem>
</file>

<file path=customXml/itemProps3.xml><?xml version="1.0" encoding="utf-8"?>
<ds:datastoreItem xmlns:ds="http://schemas.openxmlformats.org/officeDocument/2006/customXml" ds:itemID="{DBD7772C-9560-484D-8456-3CC69BA6BF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Anexo F (CSA)</vt:lpstr>
      <vt:lpstr>Anexo G (TEAP)</vt:lpstr>
      <vt:lpstr>Anexo H (DAP)</vt:lpstr>
      <vt:lpstr>Anexo I (CAT)</vt:lpstr>
      <vt:lpstr>Anexo J (AVH)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ubenitest</dc:creator>
  <cp:lastModifiedBy>Avalos Tapia, Alisson Georgeth</cp:lastModifiedBy>
  <dcterms:created xsi:type="dcterms:W3CDTF">2013-11-15T20:02:00Z</dcterms:created>
  <dcterms:modified xsi:type="dcterms:W3CDTF">2020-11-20T18:03:20Z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0x01010042AD2D98A24C9D4CB33F22F44C0EC995</vt:lpwstr>
  </property>
</Properties>
</file>