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telperu.sharepoint.com/sites/ReportingRegulatorio-ArchivosPeridicos/Documentos compartidos/Archivos Periódicos/Indicadores de Calidad - ATENCION DE ABONADOS/2020/2020-11/"/>
    </mc:Choice>
  </mc:AlternateContent>
  <xr:revisionPtr revIDLastSave="40" documentId="13_ncr:1_{752507DE-92BE-45A0-921E-E5406D0A666D}" xr6:coauthVersionLast="45" xr6:coauthVersionMax="45" xr10:uidLastSave="{75921BAF-03F9-4CB5-9CA2-B6A24676006F}"/>
  <bookViews>
    <workbookView xWindow="-110" yWindow="-110" windowWidth="19420" windowHeight="10420" activeTab="2" xr2:uid="{00000000-000D-0000-FFFF-FFFF00000000}"/>
  </bookViews>
  <sheets>
    <sheet name="Anexo F (CSA)" sheetId="8" r:id="rId1"/>
    <sheet name="Anexo G (TEAP)" sheetId="34" r:id="rId2"/>
    <sheet name="Anexo H (DAP)" sheetId="35" r:id="rId3"/>
    <sheet name="Anexo I (CAT)" sheetId="36" r:id="rId4"/>
    <sheet name="Anexo J (AVH)" sheetId="37" r:id="rId5"/>
  </sheets>
  <externalReferences>
    <externalReference r:id="rId6"/>
    <externalReference r:id="rId7"/>
  </externalReferences>
  <definedNames>
    <definedName name="_xlnm._FilterDatabase" localSheetId="1" hidden="1">'Anexo G (TEAP)'!$B$12:$M$12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37" l="1"/>
  <c r="E13" i="37"/>
  <c r="E14" i="37"/>
  <c r="E15" i="37"/>
  <c r="E17" i="37"/>
  <c r="E18" i="37"/>
  <c r="E19" i="37"/>
  <c r="C8" i="36"/>
  <c r="E14" i="36"/>
  <c r="D17" i="36"/>
  <c r="E15" i="36"/>
  <c r="E16" i="36"/>
  <c r="C17" i="36"/>
  <c r="E17" i="36" l="1"/>
  <c r="C8" i="35" l="1"/>
  <c r="C14" i="35"/>
  <c r="E14" i="35" s="1"/>
  <c r="D14" i="35"/>
  <c r="C15" i="35"/>
  <c r="E15" i="35" s="1"/>
  <c r="D15" i="35"/>
  <c r="C16" i="35"/>
  <c r="E16" i="35" s="1"/>
  <c r="D16" i="35"/>
  <c r="C17" i="35"/>
  <c r="E17" i="35" s="1"/>
  <c r="D17" i="35"/>
  <c r="C18" i="35"/>
  <c r="D18" i="35"/>
  <c r="E18" i="35"/>
  <c r="C19" i="35"/>
  <c r="D19" i="35"/>
  <c r="E19" i="35"/>
  <c r="C20" i="35"/>
  <c r="D20" i="35"/>
  <c r="E20" i="35" s="1"/>
  <c r="C21" i="35"/>
  <c r="D21" i="35"/>
  <c r="E21" i="35" s="1"/>
  <c r="C22" i="35"/>
  <c r="E22" i="35" s="1"/>
  <c r="D22" i="35"/>
  <c r="C23" i="35"/>
  <c r="E23" i="35" s="1"/>
  <c r="D23" i="35"/>
  <c r="C24" i="35"/>
  <c r="E24" i="35" s="1"/>
  <c r="D24" i="35"/>
  <c r="C25" i="35"/>
  <c r="E25" i="35" s="1"/>
  <c r="D25" i="35"/>
  <c r="C26" i="35"/>
  <c r="D26" i="35"/>
  <c r="E26" i="35"/>
  <c r="C27" i="35"/>
  <c r="D27" i="35"/>
  <c r="E27" i="35" s="1"/>
  <c r="C28" i="35"/>
  <c r="D28" i="35"/>
  <c r="E28" i="35" s="1"/>
  <c r="C29" i="35"/>
  <c r="D29" i="35"/>
  <c r="E29" i="35" s="1"/>
  <c r="C30" i="35"/>
  <c r="E30" i="35" s="1"/>
  <c r="D30" i="35"/>
  <c r="C31" i="35"/>
  <c r="E31" i="35" s="1"/>
  <c r="D31" i="35"/>
  <c r="C32" i="35"/>
  <c r="D32" i="35"/>
  <c r="E32" i="35"/>
  <c r="C33" i="35"/>
  <c r="E33" i="35" s="1"/>
  <c r="D33" i="35"/>
  <c r="C34" i="35"/>
  <c r="D34" i="35"/>
  <c r="E34" i="35"/>
  <c r="C35" i="35"/>
  <c r="D35" i="35"/>
  <c r="E35" i="35" s="1"/>
  <c r="C36" i="35"/>
  <c r="E36" i="35" s="1"/>
  <c r="D36" i="35"/>
  <c r="C37" i="35"/>
  <c r="D37" i="35"/>
  <c r="E37" i="35" s="1"/>
  <c r="C38" i="35"/>
  <c r="E38" i="35" s="1"/>
  <c r="D38" i="35"/>
  <c r="C39" i="35"/>
  <c r="E39" i="35" s="1"/>
  <c r="D39" i="35"/>
  <c r="D13" i="34"/>
  <c r="H13" i="34" s="1"/>
  <c r="E13" i="34"/>
  <c r="E15" i="34" s="1"/>
  <c r="F13" i="34"/>
  <c r="F15" i="34" s="1"/>
  <c r="G13" i="34"/>
  <c r="D14" i="34"/>
  <c r="E14" i="34"/>
  <c r="F14" i="34"/>
  <c r="H14" i="34" s="1"/>
  <c r="G14" i="34"/>
  <c r="G15" i="34" s="1"/>
  <c r="D15" i="34"/>
  <c r="D16" i="34"/>
  <c r="D18" i="34" s="1"/>
  <c r="E16" i="34"/>
  <c r="F16" i="34"/>
  <c r="G16" i="34"/>
  <c r="G18" i="34" s="1"/>
  <c r="D17" i="34"/>
  <c r="E17" i="34"/>
  <c r="H17" i="34" s="1"/>
  <c r="F17" i="34"/>
  <c r="G17" i="34"/>
  <c r="F18" i="34"/>
  <c r="D19" i="34"/>
  <c r="D21" i="34" s="1"/>
  <c r="E19" i="34"/>
  <c r="E21" i="34" s="1"/>
  <c r="F19" i="34"/>
  <c r="G19" i="34"/>
  <c r="D20" i="34"/>
  <c r="E20" i="34"/>
  <c r="F20" i="34"/>
  <c r="G20" i="34"/>
  <c r="H20" i="34"/>
  <c r="F21" i="34"/>
  <c r="G21" i="34"/>
  <c r="D22" i="34"/>
  <c r="H22" i="34" s="1"/>
  <c r="H24" i="34" s="1"/>
  <c r="E22" i="34"/>
  <c r="E24" i="34" s="1"/>
  <c r="F22" i="34"/>
  <c r="F24" i="34" s="1"/>
  <c r="G22" i="34"/>
  <c r="D23" i="34"/>
  <c r="H23" i="34" s="1"/>
  <c r="E23" i="34"/>
  <c r="F23" i="34"/>
  <c r="G23" i="34"/>
  <c r="D24" i="34"/>
  <c r="G24" i="34"/>
  <c r="D25" i="34"/>
  <c r="E25" i="34"/>
  <c r="H25" i="34" s="1"/>
  <c r="F25" i="34"/>
  <c r="F27" i="34" s="1"/>
  <c r="G25" i="34"/>
  <c r="D26" i="34"/>
  <c r="D95" i="34" s="1"/>
  <c r="E26" i="34"/>
  <c r="F26" i="34"/>
  <c r="G26" i="34"/>
  <c r="E27" i="34"/>
  <c r="G27" i="34"/>
  <c r="D28" i="34"/>
  <c r="D30" i="34" s="1"/>
  <c r="E28" i="34"/>
  <c r="F28" i="34"/>
  <c r="G28" i="34"/>
  <c r="G30" i="34" s="1"/>
  <c r="H28" i="34"/>
  <c r="D29" i="34"/>
  <c r="H29" i="34" s="1"/>
  <c r="H30" i="34" s="1"/>
  <c r="E29" i="34"/>
  <c r="E95" i="34" s="1"/>
  <c r="F29" i="34"/>
  <c r="G29" i="34"/>
  <c r="F30" i="34"/>
  <c r="D31" i="34"/>
  <c r="D33" i="34" s="1"/>
  <c r="E31" i="34"/>
  <c r="E33" i="34" s="1"/>
  <c r="F31" i="34"/>
  <c r="G31" i="34"/>
  <c r="D32" i="34"/>
  <c r="E32" i="34"/>
  <c r="F32" i="34"/>
  <c r="H32" i="34" s="1"/>
  <c r="G32" i="34"/>
  <c r="G33" i="34"/>
  <c r="D34" i="34"/>
  <c r="D36" i="34" s="1"/>
  <c r="E34" i="34"/>
  <c r="E36" i="34" s="1"/>
  <c r="F34" i="34"/>
  <c r="F36" i="34" s="1"/>
  <c r="G34" i="34"/>
  <c r="D35" i="34"/>
  <c r="E35" i="34"/>
  <c r="H35" i="34" s="1"/>
  <c r="F35" i="34"/>
  <c r="G35" i="34"/>
  <c r="G95" i="34" s="1"/>
  <c r="D37" i="34"/>
  <c r="H37" i="34" s="1"/>
  <c r="H39" i="34" s="1"/>
  <c r="E37" i="34"/>
  <c r="E39" i="34" s="1"/>
  <c r="F37" i="34"/>
  <c r="F39" i="34" s="1"/>
  <c r="G37" i="34"/>
  <c r="G39" i="34" s="1"/>
  <c r="D38" i="34"/>
  <c r="E38" i="34"/>
  <c r="F38" i="34"/>
  <c r="G38" i="34"/>
  <c r="H38" i="34"/>
  <c r="D39" i="34"/>
  <c r="D40" i="34"/>
  <c r="H40" i="34" s="1"/>
  <c r="H42" i="34" s="1"/>
  <c r="E40" i="34"/>
  <c r="F40" i="34"/>
  <c r="F42" i="34" s="1"/>
  <c r="G40" i="34"/>
  <c r="G42" i="34" s="1"/>
  <c r="D41" i="34"/>
  <c r="E41" i="34"/>
  <c r="H41" i="34" s="1"/>
  <c r="F41" i="34"/>
  <c r="G41" i="34"/>
  <c r="D42" i="34"/>
  <c r="E42" i="34"/>
  <c r="D43" i="34"/>
  <c r="D45" i="34" s="1"/>
  <c r="E43" i="34"/>
  <c r="H43" i="34" s="1"/>
  <c r="H45" i="34" s="1"/>
  <c r="F43" i="34"/>
  <c r="G43" i="34"/>
  <c r="G94" i="34" s="1"/>
  <c r="G96" i="34" s="1"/>
  <c r="D44" i="34"/>
  <c r="E44" i="34"/>
  <c r="F44" i="34"/>
  <c r="G44" i="34"/>
  <c r="H44" i="34"/>
  <c r="E45" i="34"/>
  <c r="F45" i="34"/>
  <c r="D46" i="34"/>
  <c r="E46" i="34"/>
  <c r="E48" i="34" s="1"/>
  <c r="F46" i="34"/>
  <c r="G46" i="34"/>
  <c r="H46" i="34"/>
  <c r="D47" i="34"/>
  <c r="H47" i="34" s="1"/>
  <c r="E47" i="34"/>
  <c r="F47" i="34"/>
  <c r="G47" i="34"/>
  <c r="D48" i="34"/>
  <c r="F48" i="34"/>
  <c r="G48" i="34"/>
  <c r="D49" i="34"/>
  <c r="E49" i="34"/>
  <c r="H49" i="34" s="1"/>
  <c r="H51" i="34" s="1"/>
  <c r="F49" i="34"/>
  <c r="F51" i="34" s="1"/>
  <c r="G49" i="34"/>
  <c r="D50" i="34"/>
  <c r="H50" i="34" s="1"/>
  <c r="E50" i="34"/>
  <c r="F50" i="34"/>
  <c r="G50" i="34"/>
  <c r="E51" i="34"/>
  <c r="G51" i="34"/>
  <c r="D52" i="34"/>
  <c r="D54" i="34" s="1"/>
  <c r="E52" i="34"/>
  <c r="F52" i="34"/>
  <c r="G52" i="34"/>
  <c r="G54" i="34" s="1"/>
  <c r="H52" i="34"/>
  <c r="D53" i="34"/>
  <c r="H53" i="34" s="1"/>
  <c r="H54" i="34" s="1"/>
  <c r="E53" i="34"/>
  <c r="E54" i="34" s="1"/>
  <c r="F53" i="34"/>
  <c r="G53" i="34"/>
  <c r="F54" i="34"/>
  <c r="D55" i="34"/>
  <c r="D57" i="34" s="1"/>
  <c r="E55" i="34"/>
  <c r="E57" i="34" s="1"/>
  <c r="F55" i="34"/>
  <c r="G55" i="34"/>
  <c r="D56" i="34"/>
  <c r="H56" i="34" s="1"/>
  <c r="E56" i="34"/>
  <c r="F56" i="34"/>
  <c r="F57" i="34" s="1"/>
  <c r="G56" i="34"/>
  <c r="G57" i="34"/>
  <c r="D58" i="34"/>
  <c r="D60" i="34" s="1"/>
  <c r="E58" i="34"/>
  <c r="E60" i="34" s="1"/>
  <c r="F58" i="34"/>
  <c r="F60" i="34" s="1"/>
  <c r="G58" i="34"/>
  <c r="D59" i="34"/>
  <c r="E59" i="34"/>
  <c r="H59" i="34" s="1"/>
  <c r="F59" i="34"/>
  <c r="G59" i="34"/>
  <c r="G60" i="34" s="1"/>
  <c r="D61" i="34"/>
  <c r="H61" i="34" s="1"/>
  <c r="H63" i="34" s="1"/>
  <c r="E61" i="34"/>
  <c r="E63" i="34" s="1"/>
  <c r="F61" i="34"/>
  <c r="F63" i="34" s="1"/>
  <c r="G61" i="34"/>
  <c r="D62" i="34"/>
  <c r="D63" i="34" s="1"/>
  <c r="E62" i="34"/>
  <c r="F62" i="34"/>
  <c r="G62" i="34"/>
  <c r="H62" i="34"/>
  <c r="G63" i="34"/>
  <c r="D64" i="34"/>
  <c r="H64" i="34" s="1"/>
  <c r="H66" i="34" s="1"/>
  <c r="E64" i="34"/>
  <c r="F64" i="34"/>
  <c r="F66" i="34" s="1"/>
  <c r="G64" i="34"/>
  <c r="G66" i="34" s="1"/>
  <c r="D65" i="34"/>
  <c r="E65" i="34"/>
  <c r="H65" i="34" s="1"/>
  <c r="F65" i="34"/>
  <c r="G65" i="34"/>
  <c r="D66" i="34"/>
  <c r="D67" i="34"/>
  <c r="D69" i="34" s="1"/>
  <c r="E67" i="34"/>
  <c r="H67" i="34" s="1"/>
  <c r="H69" i="34" s="1"/>
  <c r="F67" i="34"/>
  <c r="G67" i="34"/>
  <c r="G69" i="34" s="1"/>
  <c r="D68" i="34"/>
  <c r="E68" i="34"/>
  <c r="F68" i="34"/>
  <c r="F69" i="34" s="1"/>
  <c r="G68" i="34"/>
  <c r="H68" i="34"/>
  <c r="E69" i="34"/>
  <c r="D70" i="34"/>
  <c r="E70" i="34"/>
  <c r="E72" i="34" s="1"/>
  <c r="F70" i="34"/>
  <c r="G70" i="34"/>
  <c r="H70" i="34"/>
  <c r="H72" i="34" s="1"/>
  <c r="D71" i="34"/>
  <c r="H71" i="34" s="1"/>
  <c r="E71" i="34"/>
  <c r="F71" i="34"/>
  <c r="G71" i="34"/>
  <c r="G72" i="34" s="1"/>
  <c r="D72" i="34"/>
  <c r="F72" i="34"/>
  <c r="D73" i="34"/>
  <c r="E73" i="34"/>
  <c r="H73" i="34" s="1"/>
  <c r="F73" i="34"/>
  <c r="F75" i="34" s="1"/>
  <c r="G73" i="34"/>
  <c r="D74" i="34"/>
  <c r="H74" i="34" s="1"/>
  <c r="E74" i="34"/>
  <c r="F74" i="34"/>
  <c r="G74" i="34"/>
  <c r="E75" i="34"/>
  <c r="G75" i="34"/>
  <c r="D76" i="34"/>
  <c r="E76" i="34"/>
  <c r="F76" i="34"/>
  <c r="G76" i="34"/>
  <c r="G78" i="34" s="1"/>
  <c r="H76" i="34"/>
  <c r="D77" i="34"/>
  <c r="H77" i="34" s="1"/>
  <c r="H78" i="34" s="1"/>
  <c r="E77" i="34"/>
  <c r="E78" i="34" s="1"/>
  <c r="F77" i="34"/>
  <c r="G77" i="34"/>
  <c r="D78" i="34"/>
  <c r="F78" i="34"/>
  <c r="D79" i="34"/>
  <c r="D81" i="34" s="1"/>
  <c r="E79" i="34"/>
  <c r="E81" i="34" s="1"/>
  <c r="F79" i="34"/>
  <c r="G79" i="34"/>
  <c r="D80" i="34"/>
  <c r="H80" i="34" s="1"/>
  <c r="E80" i="34"/>
  <c r="F80" i="34"/>
  <c r="F81" i="34" s="1"/>
  <c r="G80" i="34"/>
  <c r="G81" i="34"/>
  <c r="D82" i="34"/>
  <c r="D84" i="34" s="1"/>
  <c r="E82" i="34"/>
  <c r="E84" i="34" s="1"/>
  <c r="F82" i="34"/>
  <c r="F84" i="34" s="1"/>
  <c r="G82" i="34"/>
  <c r="D83" i="34"/>
  <c r="E83" i="34"/>
  <c r="H83" i="34" s="1"/>
  <c r="F83" i="34"/>
  <c r="G83" i="34"/>
  <c r="G84" i="34" s="1"/>
  <c r="D85" i="34"/>
  <c r="H85" i="34" s="1"/>
  <c r="H87" i="34" s="1"/>
  <c r="E85" i="34"/>
  <c r="E87" i="34" s="1"/>
  <c r="F85" i="34"/>
  <c r="F87" i="34" s="1"/>
  <c r="G85" i="34"/>
  <c r="G87" i="34" s="1"/>
  <c r="D86" i="34"/>
  <c r="E86" i="34"/>
  <c r="F86" i="34"/>
  <c r="G86" i="34"/>
  <c r="H86" i="34"/>
  <c r="D87" i="34"/>
  <c r="D88" i="34"/>
  <c r="H88" i="34" s="1"/>
  <c r="E88" i="34"/>
  <c r="F88" i="34"/>
  <c r="F90" i="34" s="1"/>
  <c r="G88" i="34"/>
  <c r="G90" i="34" s="1"/>
  <c r="D89" i="34"/>
  <c r="E89" i="34"/>
  <c r="F89" i="34"/>
  <c r="G89" i="34"/>
  <c r="H89" i="34" s="1"/>
  <c r="D90" i="34"/>
  <c r="E90" i="34"/>
  <c r="D91" i="34"/>
  <c r="E91" i="34"/>
  <c r="H91" i="34" s="1"/>
  <c r="F91" i="34"/>
  <c r="G91" i="34"/>
  <c r="G93" i="34" s="1"/>
  <c r="D92" i="34"/>
  <c r="D93" i="34" s="1"/>
  <c r="E92" i="34"/>
  <c r="F92" i="34"/>
  <c r="G92" i="34"/>
  <c r="E93" i="34"/>
  <c r="F93" i="34"/>
  <c r="C40" i="35" l="1"/>
  <c r="E40" i="35" s="1"/>
  <c r="D40" i="35"/>
  <c r="H90" i="34"/>
  <c r="H27" i="34"/>
  <c r="H15" i="34"/>
  <c r="H75" i="34"/>
  <c r="H48" i="34"/>
  <c r="F94" i="34"/>
  <c r="H92" i="34"/>
  <c r="H93" i="34" s="1"/>
  <c r="E94" i="34"/>
  <c r="E96" i="34" s="1"/>
  <c r="H79" i="34"/>
  <c r="H81" i="34" s="1"/>
  <c r="D75" i="34"/>
  <c r="H55" i="34"/>
  <c r="H57" i="34" s="1"/>
  <c r="D51" i="34"/>
  <c r="G36" i="34"/>
  <c r="F33" i="34"/>
  <c r="H31" i="34"/>
  <c r="H33" i="34" s="1"/>
  <c r="E30" i="34"/>
  <c r="D27" i="34"/>
  <c r="D94" i="34"/>
  <c r="D96" i="34" s="1"/>
  <c r="H58" i="34"/>
  <c r="H60" i="34" s="1"/>
  <c r="H34" i="34"/>
  <c r="H36" i="34" s="1"/>
  <c r="H26" i="34"/>
  <c r="H82" i="34"/>
  <c r="H84" i="34" s="1"/>
  <c r="F95" i="34"/>
  <c r="G45" i="34"/>
  <c r="H16" i="34"/>
  <c r="H18" i="34" s="1"/>
  <c r="E66" i="34"/>
  <c r="H19" i="34"/>
  <c r="H21" i="34" s="1"/>
  <c r="E18" i="34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H95" i="34" l="1"/>
  <c r="F96" i="34"/>
  <c r="H94" i="34"/>
  <c r="H96" i="34" s="1"/>
  <c r="D47" i="8" l="1"/>
  <c r="C47" i="8"/>
  <c r="E47" i="8" l="1"/>
</calcChain>
</file>

<file path=xl/sharedStrings.xml><?xml version="1.0" encoding="utf-8"?>
<sst xmlns="http://schemas.openxmlformats.org/spreadsheetml/2006/main" count="262" uniqueCount="119">
  <si>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</si>
  <si>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</si>
  <si>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</si>
  <si>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</si>
  <si>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</si>
  <si>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</si>
  <si>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</si>
  <si>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</si>
  <si>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</si>
  <si>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</si>
  <si>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</si>
  <si>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</si>
  <si>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</si>
  <si>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</si>
  <si>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</si>
  <si>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</si>
  <si>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</si>
  <si>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</si>
  <si>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</si>
  <si>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</si>
  <si>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</si>
  <si>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</si>
  <si>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</si>
  <si>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</si>
  <si>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</si>
  <si>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</si>
  <si>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</si>
  <si>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</si>
  <si>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</si>
  <si>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</si>
  <si>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</si>
  <si>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</si>
  <si>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</si>
  <si>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</si>
  <si>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</si>
  <si>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</si>
  <si>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</si>
  <si>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</si>
  <si>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</si>
  <si>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</si>
  <si>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</si>
  <si>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</si>
  <si>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</si>
  <si>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</si>
  <si>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</si>
  <si>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</si>
  <si>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</si>
  <si>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</si>
  <si>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</si>
  <si>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</si>
  <si>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</si>
  <si>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</si>
  <si>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</si>
  <si>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</si>
  <si>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</si>
  <si>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</si>
  <si>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</si>
  <si>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TP_Chorrillos</t>
  </si>
  <si>
    <t>TP_Cuzco</t>
  </si>
  <si>
    <t>TP_Huacho</t>
  </si>
  <si>
    <t>TP_Huancayo</t>
  </si>
  <si>
    <t>TP_Ica</t>
  </si>
  <si>
    <t>TP_Ilo</t>
  </si>
  <si>
    <t>TP_Juliaca</t>
  </si>
  <si>
    <t>TP_La Victoria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</si>
  <si>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</si>
  <si>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</si>
  <si>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</si>
  <si>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</si>
  <si>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</si>
  <si>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</si>
  <si>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TP_Tacna</t>
  </si>
  <si>
    <t>TP_Talara</t>
  </si>
  <si>
    <t>TP_Trujillo</t>
  </si>
  <si>
    <t>TP_Tumbes</t>
  </si>
  <si>
    <t>ANEXO I</t>
  </si>
  <si>
    <t>INDICADOR DE CORTE DE LA ATENCIÓN TELEFÓNICA POR LA EMPRESA OPERADORAS</t>
  </si>
  <si>
    <t>IVR 102</t>
  </si>
  <si>
    <t>IVR 103</t>
  </si>
  <si>
    <t>ENTEL PERU S.A.</t>
  </si>
  <si>
    <t>TP_NS Jockey Plaza</t>
  </si>
  <si>
    <t>TP_NS Megaplaza</t>
  </si>
  <si>
    <t>TP_NS MegaPlaza</t>
  </si>
  <si>
    <t>TP_Minka2</t>
  </si>
  <si>
    <t>TP_Larco</t>
  </si>
  <si>
    <t>* Se reportan las llamadas atendidas por un agente ingresadas por el 102 (Reclamos)</t>
  </si>
  <si>
    <t xml:space="preserve"> </t>
  </si>
  <si>
    <t>TP Arequipa</t>
  </si>
  <si>
    <t>TPF Cercado</t>
  </si>
  <si>
    <t>TP Chiclayo</t>
  </si>
  <si>
    <t>TP Chimbote</t>
  </si>
  <si>
    <t>TP Chincha</t>
  </si>
  <si>
    <t>TP Cusco</t>
  </si>
  <si>
    <t>TP Huacho</t>
  </si>
  <si>
    <t>TP Huancayo</t>
  </si>
  <si>
    <t>TP Ica</t>
  </si>
  <si>
    <t>TP Ilo</t>
  </si>
  <si>
    <t>TPF Jockey Plaza</t>
  </si>
  <si>
    <t>TP Juliaca</t>
  </si>
  <si>
    <t>TP Larco</t>
  </si>
  <si>
    <t>TPF Minka</t>
  </si>
  <si>
    <t>TP Miraflores</t>
  </si>
  <si>
    <t>TP Piura</t>
  </si>
  <si>
    <t>TP Plaza República</t>
  </si>
  <si>
    <t>TP San Borja</t>
  </si>
  <si>
    <t>TP San Juan de Lurigancho</t>
  </si>
  <si>
    <t>TP San Juan de Miraflores</t>
  </si>
  <si>
    <t>TP San Miguel</t>
  </si>
  <si>
    <t>TP Santa Anita</t>
  </si>
  <si>
    <t>TP Tacna</t>
  </si>
  <si>
    <t>TP Talara</t>
  </si>
  <si>
    <t>TP Trujillo</t>
  </si>
  <si>
    <t>TPF Tumbes</t>
  </si>
  <si>
    <t>TPF Chorrillos</t>
  </si>
  <si>
    <t>TPF La Victoria</t>
  </si>
  <si>
    <t>TP Megaplaza</t>
  </si>
  <si>
    <t>TPF Open Plaza</t>
  </si>
  <si>
    <t>Noviembre</t>
  </si>
  <si>
    <t>TP_Open Angamos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</si>
</sst>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_ * #,##0.00_ ;_ * \-#,##0.00_ ;_ * &quot;-&quot;??_ ;_ @_ "/>
    <numFmt numFmtId="166" formatCode="0.00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/>
    <xf numFmtId="3" fontId="0" fillId="0" borderId="0" xfId="0" applyNumberFormat="1"/>
    <xf numFmtId="9" fontId="0" fillId="0" borderId="0" xfId="1" applyFont="1"/>
    <xf numFmtId="164" fontId="0" fillId="0" borderId="0" xfId="0" applyNumberFormat="1"/>
    <xf numFmtId="0" fontId="1" fillId="0" borderId="4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3" fontId="1" fillId="2" borderId="2" xfId="2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9" fontId="4" fillId="2" borderId="1" xfId="1" applyFon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66" fontId="1" fillId="4" borderId="1" xfId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</cellXfs>
  <cellStyles count="3">
    <cellStyle name="Millares 2" xfId="2" xr:uid="{00000000-0005-0000-0000-000000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ime\TiemposOsiptel\23.%20Noviembre\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avalost\AppData\Local\Microsoft\Windows\INetCache\Content.Outlook\BJMPDSM6\Indicadores%20de%20Calidad%20-%20Atenci&#243;n%20a%20Usuarios%20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1TOsipte"/>
      <sheetName val="_2TOsiptel"/>
      <sheetName val="_3TOsiptel"/>
      <sheetName val="Catalogo"/>
    </sheetNames>
    <sheetDataSet>
      <sheetData sheetId="0">
        <row r="1">
          <cell r="A1" t="str">
            <v>Agencia_Osiptel</v>
          </cell>
          <cell r="B1" t="str">
            <v>agencia</v>
          </cell>
          <cell r="C1" t="str">
            <v>Altas</v>
          </cell>
          <cell r="D1" t="str">
            <v>Baja</v>
          </cell>
          <cell r="E1" t="str">
            <v>Consulta</v>
          </cell>
          <cell r="F1" t="str">
            <v>Reclamo</v>
          </cell>
          <cell r="G1" t="str">
            <v>Total</v>
          </cell>
        </row>
        <row r="2">
          <cell r="A2" t="str">
            <v>TP_Arequipa</v>
          </cell>
          <cell r="B2" t="str">
            <v>TP AREQUIPA</v>
          </cell>
          <cell r="C2">
            <v>800</v>
          </cell>
          <cell r="D2">
            <v>430</v>
          </cell>
          <cell r="E2">
            <v>2911</v>
          </cell>
          <cell r="F2">
            <v>922</v>
          </cell>
          <cell r="G2">
            <v>5063</v>
          </cell>
        </row>
        <row r="3">
          <cell r="A3" t="str">
            <v>TP_Chiclayo</v>
          </cell>
          <cell r="B3" t="str">
            <v>TP CHICLAYO</v>
          </cell>
          <cell r="C3">
            <v>301</v>
          </cell>
          <cell r="D3">
            <v>95</v>
          </cell>
          <cell r="E3">
            <v>2419</v>
          </cell>
          <cell r="F3">
            <v>448</v>
          </cell>
          <cell r="G3">
            <v>3263</v>
          </cell>
        </row>
        <row r="4">
          <cell r="A4" t="str">
            <v>TP_Chimbote</v>
          </cell>
          <cell r="B4" t="str">
            <v>TP CHIMBOTE</v>
          </cell>
          <cell r="C4">
            <v>498</v>
          </cell>
          <cell r="D4">
            <v>213</v>
          </cell>
          <cell r="E4">
            <v>2673</v>
          </cell>
          <cell r="F4">
            <v>877</v>
          </cell>
          <cell r="G4">
            <v>4261</v>
          </cell>
        </row>
        <row r="5">
          <cell r="A5" t="str">
            <v>TP_Cuzco</v>
          </cell>
          <cell r="B5" t="str">
            <v>TP CUSCO</v>
          </cell>
          <cell r="C5">
            <v>532</v>
          </cell>
          <cell r="D5">
            <v>39</v>
          </cell>
          <cell r="E5">
            <v>2561</v>
          </cell>
          <cell r="F5">
            <v>427</v>
          </cell>
          <cell r="G5">
            <v>3559</v>
          </cell>
        </row>
        <row r="6">
          <cell r="A6" t="str">
            <v>TP_Huacho</v>
          </cell>
          <cell r="B6" t="str">
            <v>TP HUACHO</v>
          </cell>
          <cell r="C6">
            <v>257</v>
          </cell>
          <cell r="D6">
            <v>237</v>
          </cell>
          <cell r="E6">
            <v>1329</v>
          </cell>
          <cell r="F6">
            <v>212</v>
          </cell>
          <cell r="G6">
            <v>2035</v>
          </cell>
        </row>
        <row r="7">
          <cell r="A7" t="str">
            <v>TP_Huancayo</v>
          </cell>
          <cell r="B7" t="str">
            <v>TP HUANCAYO</v>
          </cell>
          <cell r="C7">
            <v>392</v>
          </cell>
          <cell r="D7">
            <v>60</v>
          </cell>
          <cell r="E7">
            <v>2032</v>
          </cell>
          <cell r="F7">
            <v>230</v>
          </cell>
          <cell r="G7">
            <v>2714</v>
          </cell>
        </row>
        <row r="8">
          <cell r="A8" t="str">
            <v>TP_Ica</v>
          </cell>
          <cell r="B8" t="str">
            <v>TP ICA</v>
          </cell>
          <cell r="C8">
            <v>475</v>
          </cell>
          <cell r="D8">
            <v>37</v>
          </cell>
          <cell r="E8">
            <v>1419</v>
          </cell>
          <cell r="F8">
            <v>394</v>
          </cell>
          <cell r="G8">
            <v>2325</v>
          </cell>
        </row>
        <row r="9">
          <cell r="A9" t="str">
            <v>TP_Ilo</v>
          </cell>
          <cell r="B9" t="str">
            <v>TP ILO</v>
          </cell>
          <cell r="C9">
            <v>84</v>
          </cell>
          <cell r="D9">
            <v>14</v>
          </cell>
          <cell r="E9">
            <v>1444</v>
          </cell>
          <cell r="F9">
            <v>68</v>
          </cell>
          <cell r="G9">
            <v>1610</v>
          </cell>
        </row>
        <row r="10">
          <cell r="A10" t="str">
            <v>TP_Juliaca</v>
          </cell>
          <cell r="B10" t="str">
            <v>TP JULIACA</v>
          </cell>
          <cell r="C10">
            <v>95</v>
          </cell>
          <cell r="D10">
            <v>11</v>
          </cell>
          <cell r="E10">
            <v>1044</v>
          </cell>
          <cell r="F10">
            <v>53</v>
          </cell>
          <cell r="G10">
            <v>1203</v>
          </cell>
        </row>
        <row r="11">
          <cell r="A11" t="str">
            <v>TP_Larco</v>
          </cell>
          <cell r="B11" t="str">
            <v>TP LARCO</v>
          </cell>
          <cell r="C11">
            <v>923</v>
          </cell>
          <cell r="D11">
            <v>194</v>
          </cell>
          <cell r="E11">
            <v>2658</v>
          </cell>
          <cell r="F11">
            <v>623</v>
          </cell>
          <cell r="G11">
            <v>4398</v>
          </cell>
        </row>
        <row r="12">
          <cell r="A12" t="str">
            <v>TP_Piura</v>
          </cell>
          <cell r="B12" t="str">
            <v>TP PIURA</v>
          </cell>
          <cell r="C12">
            <v>862</v>
          </cell>
          <cell r="D12">
            <v>195</v>
          </cell>
          <cell r="E12">
            <v>5330</v>
          </cell>
          <cell r="F12">
            <v>369</v>
          </cell>
          <cell r="G12">
            <v>6756</v>
          </cell>
        </row>
        <row r="13">
          <cell r="A13" t="str">
            <v>TP_Plaza Republica</v>
          </cell>
          <cell r="B13" t="str">
            <v>TP REPUBLICA</v>
          </cell>
          <cell r="C13">
            <v>530</v>
          </cell>
          <cell r="D13">
            <v>88</v>
          </cell>
          <cell r="E13">
            <v>2618</v>
          </cell>
          <cell r="F13">
            <v>501</v>
          </cell>
          <cell r="G13">
            <v>3737</v>
          </cell>
        </row>
        <row r="14">
          <cell r="A14" t="str">
            <v>TP_San Borja</v>
          </cell>
          <cell r="B14" t="str">
            <v>TP SAN BORJA</v>
          </cell>
          <cell r="C14">
            <v>317</v>
          </cell>
          <cell r="D14">
            <v>115</v>
          </cell>
          <cell r="E14">
            <v>2434</v>
          </cell>
          <cell r="F14">
            <v>452</v>
          </cell>
          <cell r="G14">
            <v>3318</v>
          </cell>
        </row>
        <row r="15">
          <cell r="A15" t="str">
            <v>TP_San Juan de Lurigancho</v>
          </cell>
          <cell r="B15" t="str">
            <v>TP SJ LURIGANCHO</v>
          </cell>
          <cell r="C15">
            <v>439</v>
          </cell>
          <cell r="D15">
            <v>171</v>
          </cell>
          <cell r="E15">
            <v>5079</v>
          </cell>
          <cell r="F15">
            <v>661</v>
          </cell>
          <cell r="G15">
            <v>6350</v>
          </cell>
        </row>
        <row r="16">
          <cell r="A16" t="str">
            <v>TP_San Juan de Miraflores</v>
          </cell>
          <cell r="B16" t="str">
            <v>TP SJ MIRAFLORES</v>
          </cell>
          <cell r="C16">
            <v>363</v>
          </cell>
          <cell r="D16">
            <v>359</v>
          </cell>
          <cell r="E16">
            <v>2527</v>
          </cell>
          <cell r="F16">
            <v>786</v>
          </cell>
          <cell r="G16">
            <v>4035</v>
          </cell>
        </row>
        <row r="17">
          <cell r="A17" t="str">
            <v>TP_Tacna</v>
          </cell>
          <cell r="B17" t="str">
            <v>TP TACNA</v>
          </cell>
          <cell r="C17">
            <v>361</v>
          </cell>
          <cell r="D17">
            <v>78</v>
          </cell>
          <cell r="E17">
            <v>3697</v>
          </cell>
          <cell r="F17">
            <v>217</v>
          </cell>
          <cell r="G17">
            <v>4353</v>
          </cell>
        </row>
        <row r="18">
          <cell r="A18" t="str">
            <v>TP_Talara</v>
          </cell>
          <cell r="B18" t="str">
            <v>TP TALARA</v>
          </cell>
          <cell r="C18">
            <v>473</v>
          </cell>
          <cell r="D18">
            <v>37</v>
          </cell>
          <cell r="E18">
            <v>1522</v>
          </cell>
          <cell r="F18">
            <v>23</v>
          </cell>
          <cell r="G18">
            <v>2055</v>
          </cell>
        </row>
        <row r="19">
          <cell r="A19" t="str">
            <v>TP_Trujillo</v>
          </cell>
          <cell r="B19" t="str">
            <v>TP TRUJILLO</v>
          </cell>
          <cell r="C19">
            <v>846</v>
          </cell>
          <cell r="D19">
            <v>339</v>
          </cell>
          <cell r="E19">
            <v>3211</v>
          </cell>
          <cell r="F19">
            <v>1314</v>
          </cell>
          <cell r="G19">
            <v>5710</v>
          </cell>
        </row>
        <row r="20">
          <cell r="A20" t="str">
            <v>TP_Cercado de Lima</v>
          </cell>
          <cell r="B20" t="str">
            <v>TPF CERCADO</v>
          </cell>
          <cell r="C20">
            <v>250</v>
          </cell>
          <cell r="D20">
            <v>520</v>
          </cell>
          <cell r="E20">
            <v>6368</v>
          </cell>
          <cell r="F20">
            <v>1126</v>
          </cell>
          <cell r="G20">
            <v>8264</v>
          </cell>
        </row>
        <row r="21">
          <cell r="A21" t="str">
            <v>TP_Chorrillos</v>
          </cell>
          <cell r="B21" t="str">
            <v>TPF CHORRILLOS</v>
          </cell>
          <cell r="C21">
            <v>475</v>
          </cell>
          <cell r="D21">
            <v>330</v>
          </cell>
          <cell r="E21">
            <v>4266</v>
          </cell>
          <cell r="F21">
            <v>1459</v>
          </cell>
          <cell r="G21">
            <v>6530</v>
          </cell>
        </row>
        <row r="22">
          <cell r="A22" t="str">
            <v>TP_NS Jockey Plaza</v>
          </cell>
          <cell r="B22" t="str">
            <v>TPF JOCKEY PLAZA</v>
          </cell>
          <cell r="C22">
            <v>344</v>
          </cell>
          <cell r="D22">
            <v>345</v>
          </cell>
          <cell r="E22">
            <v>4987</v>
          </cell>
          <cell r="F22">
            <v>688</v>
          </cell>
          <cell r="G22">
            <v>6364</v>
          </cell>
        </row>
        <row r="23">
          <cell r="A23" t="str">
            <v>TP_La Victoria</v>
          </cell>
          <cell r="B23" t="str">
            <v>TPF LA VICTORIA</v>
          </cell>
          <cell r="C23">
            <v>207</v>
          </cell>
          <cell r="D23">
            <v>95</v>
          </cell>
          <cell r="E23">
            <v>1511</v>
          </cell>
          <cell r="F23">
            <v>425</v>
          </cell>
          <cell r="G23">
            <v>2238</v>
          </cell>
        </row>
        <row r="24">
          <cell r="A24" t="str">
            <v>TP_NS Megaplaza</v>
          </cell>
          <cell r="B24" t="str">
            <v>TPF MEGA PLAZA</v>
          </cell>
          <cell r="C24">
            <v>1494</v>
          </cell>
          <cell r="D24">
            <v>904</v>
          </cell>
          <cell r="E24">
            <v>9776</v>
          </cell>
          <cell r="F24">
            <v>2681</v>
          </cell>
          <cell r="G24">
            <v>14855</v>
          </cell>
        </row>
        <row r="25">
          <cell r="A25" t="str">
            <v>TP_Minka2</v>
          </cell>
          <cell r="B25" t="str">
            <v>TPF MINKA</v>
          </cell>
          <cell r="C25">
            <v>880</v>
          </cell>
          <cell r="D25">
            <v>349</v>
          </cell>
          <cell r="E25">
            <v>5410</v>
          </cell>
          <cell r="F25">
            <v>1621</v>
          </cell>
          <cell r="G25">
            <v>8260</v>
          </cell>
        </row>
        <row r="26">
          <cell r="A26" t="str">
            <v>TP_Open Angamos</v>
          </cell>
          <cell r="B26" t="str">
            <v>TPF OPEN ANGAMOS</v>
          </cell>
          <cell r="C26">
            <v>185</v>
          </cell>
          <cell r="D26">
            <v>430</v>
          </cell>
          <cell r="E26">
            <v>2405</v>
          </cell>
          <cell r="F26">
            <v>563</v>
          </cell>
          <cell r="G26">
            <v>3583</v>
          </cell>
        </row>
        <row r="27">
          <cell r="A27" t="str">
            <v>TP_San Miguel</v>
          </cell>
          <cell r="B27" t="str">
            <v>TPF PLAZA SAN MIGUEL</v>
          </cell>
          <cell r="C27">
            <v>324</v>
          </cell>
          <cell r="D27">
            <v>326</v>
          </cell>
          <cell r="E27">
            <v>5892</v>
          </cell>
          <cell r="F27">
            <v>1666</v>
          </cell>
          <cell r="G27">
            <v>8208</v>
          </cell>
        </row>
        <row r="28">
          <cell r="A28" t="str">
            <v>TP_Tumbes</v>
          </cell>
          <cell r="B28" t="str">
            <v>TPF TUMBES</v>
          </cell>
          <cell r="C28">
            <v>634</v>
          </cell>
          <cell r="D28">
            <v>0</v>
          </cell>
          <cell r="E28">
            <v>780</v>
          </cell>
          <cell r="F28">
            <v>14</v>
          </cell>
          <cell r="G28">
            <v>1428</v>
          </cell>
        </row>
      </sheetData>
      <sheetData sheetId="1">
        <row r="1">
          <cell r="A1" t="str">
            <v>Agencia_Osiptel</v>
          </cell>
          <cell r="B1" t="str">
            <v>agencia</v>
          </cell>
          <cell r="C1" t="str">
            <v>Altas</v>
          </cell>
          <cell r="D1" t="str">
            <v>Baja</v>
          </cell>
          <cell r="E1" t="str">
            <v>Consulta</v>
          </cell>
          <cell r="F1" t="str">
            <v>Reclamo</v>
          </cell>
        </row>
        <row r="2">
          <cell r="A2" t="str">
            <v>TP_Arequipa</v>
          </cell>
          <cell r="B2" t="str">
            <v>TP AREQUIPA</v>
          </cell>
          <cell r="C2">
            <v>791</v>
          </cell>
          <cell r="D2">
            <v>419</v>
          </cell>
          <cell r="E2">
            <v>2759</v>
          </cell>
          <cell r="F2">
            <v>875</v>
          </cell>
        </row>
        <row r="3">
          <cell r="A3" t="str">
            <v>TP_Chiclayo</v>
          </cell>
          <cell r="B3" t="str">
            <v>TP CHICLAYO</v>
          </cell>
          <cell r="C3">
            <v>261</v>
          </cell>
          <cell r="D3">
            <v>90</v>
          </cell>
          <cell r="E3">
            <v>2240</v>
          </cell>
          <cell r="F3">
            <v>399</v>
          </cell>
        </row>
        <row r="4">
          <cell r="A4" t="str">
            <v>TP_Chimbote</v>
          </cell>
          <cell r="B4" t="str">
            <v>TP CHIMBOTE</v>
          </cell>
          <cell r="C4">
            <v>484</v>
          </cell>
          <cell r="D4">
            <v>194</v>
          </cell>
          <cell r="E4">
            <v>2401</v>
          </cell>
          <cell r="F4">
            <v>739</v>
          </cell>
        </row>
        <row r="5">
          <cell r="A5" t="str">
            <v>TP_Cuzco</v>
          </cell>
          <cell r="B5" t="str">
            <v>TP CUSCO</v>
          </cell>
          <cell r="C5">
            <v>529</v>
          </cell>
          <cell r="D5">
            <v>39</v>
          </cell>
          <cell r="E5">
            <v>2533</v>
          </cell>
          <cell r="F5">
            <v>426</v>
          </cell>
        </row>
        <row r="6">
          <cell r="A6" t="str">
            <v>TP_Huacho</v>
          </cell>
          <cell r="B6" t="str">
            <v>TP HUACHO</v>
          </cell>
          <cell r="C6">
            <v>252</v>
          </cell>
          <cell r="D6">
            <v>223</v>
          </cell>
          <cell r="E6">
            <v>1275</v>
          </cell>
          <cell r="F6">
            <v>199</v>
          </cell>
        </row>
        <row r="7">
          <cell r="A7" t="str">
            <v>TP_Huancayo</v>
          </cell>
          <cell r="B7" t="str">
            <v>TP HUANCAYO</v>
          </cell>
          <cell r="C7">
            <v>342</v>
          </cell>
          <cell r="D7">
            <v>59</v>
          </cell>
          <cell r="E7">
            <v>2025</v>
          </cell>
          <cell r="F7">
            <v>230</v>
          </cell>
        </row>
        <row r="8">
          <cell r="A8" t="str">
            <v>TP_Ica</v>
          </cell>
          <cell r="B8" t="str">
            <v>TP ICA</v>
          </cell>
          <cell r="C8">
            <v>466</v>
          </cell>
          <cell r="D8">
            <v>33</v>
          </cell>
          <cell r="E8">
            <v>1312</v>
          </cell>
          <cell r="F8">
            <v>348</v>
          </cell>
        </row>
        <row r="9">
          <cell r="A9" t="str">
            <v>TP_Ilo</v>
          </cell>
          <cell r="B9" t="str">
            <v>TP ILO</v>
          </cell>
          <cell r="C9">
            <v>83</v>
          </cell>
          <cell r="D9">
            <v>12</v>
          </cell>
          <cell r="E9">
            <v>1385</v>
          </cell>
          <cell r="F9">
            <v>62</v>
          </cell>
        </row>
        <row r="10">
          <cell r="A10" t="str">
            <v>TP_Juliaca</v>
          </cell>
          <cell r="B10" t="str">
            <v>TP JULIACA</v>
          </cell>
          <cell r="C10">
            <v>92</v>
          </cell>
          <cell r="D10">
            <v>11</v>
          </cell>
          <cell r="E10">
            <v>1016</v>
          </cell>
          <cell r="F10">
            <v>52</v>
          </cell>
        </row>
        <row r="11">
          <cell r="A11" t="str">
            <v>TP_Larco</v>
          </cell>
          <cell r="B11" t="str">
            <v>TP LARCO</v>
          </cell>
          <cell r="C11">
            <v>877</v>
          </cell>
          <cell r="D11">
            <v>181</v>
          </cell>
          <cell r="E11">
            <v>2462</v>
          </cell>
          <cell r="F11">
            <v>572</v>
          </cell>
        </row>
        <row r="12">
          <cell r="A12" t="str">
            <v>TP_Piura</v>
          </cell>
          <cell r="B12" t="str">
            <v>TP PIURA</v>
          </cell>
          <cell r="C12">
            <v>839</v>
          </cell>
          <cell r="D12">
            <v>186</v>
          </cell>
          <cell r="E12">
            <v>5135</v>
          </cell>
          <cell r="F12">
            <v>353</v>
          </cell>
        </row>
        <row r="13">
          <cell r="A13" t="str">
            <v>TP_Plaza Republica</v>
          </cell>
          <cell r="B13" t="str">
            <v>TP REPUBLICA</v>
          </cell>
          <cell r="C13">
            <v>504</v>
          </cell>
          <cell r="D13">
            <v>83</v>
          </cell>
          <cell r="E13">
            <v>2459</v>
          </cell>
          <cell r="F13">
            <v>474</v>
          </cell>
        </row>
        <row r="14">
          <cell r="A14" t="str">
            <v>TP_San Borja</v>
          </cell>
          <cell r="B14" t="str">
            <v>TP SAN BORJA</v>
          </cell>
          <cell r="C14">
            <v>299</v>
          </cell>
          <cell r="D14">
            <v>106</v>
          </cell>
          <cell r="E14">
            <v>2300</v>
          </cell>
          <cell r="F14">
            <v>430</v>
          </cell>
        </row>
        <row r="15">
          <cell r="A15" t="str">
            <v>TP_San Juan de Lurigancho</v>
          </cell>
          <cell r="B15" t="str">
            <v>TP SJ LURIGANCHO</v>
          </cell>
          <cell r="C15">
            <v>415</v>
          </cell>
          <cell r="D15">
            <v>152</v>
          </cell>
          <cell r="E15">
            <v>4648</v>
          </cell>
          <cell r="F15">
            <v>604</v>
          </cell>
        </row>
        <row r="16">
          <cell r="A16" t="str">
            <v>TP_San Juan de Miraflores</v>
          </cell>
          <cell r="B16" t="str">
            <v>TP SJ MIRAFLORES</v>
          </cell>
          <cell r="C16">
            <v>361</v>
          </cell>
          <cell r="D16">
            <v>355</v>
          </cell>
          <cell r="E16">
            <v>2474</v>
          </cell>
          <cell r="F16">
            <v>765</v>
          </cell>
        </row>
        <row r="17">
          <cell r="A17" t="str">
            <v>TP_Tacna</v>
          </cell>
          <cell r="B17" t="str">
            <v>TP TACNA</v>
          </cell>
          <cell r="C17">
            <v>359</v>
          </cell>
          <cell r="D17">
            <v>78</v>
          </cell>
          <cell r="E17">
            <v>3683</v>
          </cell>
          <cell r="F17">
            <v>216</v>
          </cell>
        </row>
        <row r="18">
          <cell r="A18" t="str">
            <v>TP_Talara</v>
          </cell>
          <cell r="B18" t="str">
            <v>TP TALARA</v>
          </cell>
          <cell r="C18">
            <v>471</v>
          </cell>
          <cell r="D18">
            <v>37</v>
          </cell>
          <cell r="E18">
            <v>1519</v>
          </cell>
          <cell r="F18">
            <v>23</v>
          </cell>
        </row>
        <row r="19">
          <cell r="A19" t="str">
            <v>TP_Trujillo</v>
          </cell>
          <cell r="B19" t="str">
            <v>TP TRUJILLO</v>
          </cell>
          <cell r="C19">
            <v>840</v>
          </cell>
          <cell r="D19">
            <v>330</v>
          </cell>
          <cell r="E19">
            <v>3127</v>
          </cell>
          <cell r="F19">
            <v>1261</v>
          </cell>
        </row>
        <row r="20">
          <cell r="A20" t="str">
            <v>TP_Cercado de Lima</v>
          </cell>
          <cell r="B20" t="str">
            <v>TPF CERCADO</v>
          </cell>
          <cell r="C20">
            <v>240</v>
          </cell>
          <cell r="D20">
            <v>423</v>
          </cell>
          <cell r="E20">
            <v>5455</v>
          </cell>
          <cell r="F20">
            <v>887</v>
          </cell>
        </row>
        <row r="21">
          <cell r="A21" t="str">
            <v>TP_Chorrillos</v>
          </cell>
          <cell r="B21" t="str">
            <v>TPF CHORRILLOS</v>
          </cell>
          <cell r="C21">
            <v>467</v>
          </cell>
          <cell r="D21">
            <v>324</v>
          </cell>
          <cell r="E21">
            <v>4190</v>
          </cell>
          <cell r="F21">
            <v>1408</v>
          </cell>
        </row>
        <row r="22">
          <cell r="A22" t="str">
            <v>TP_NS Jockey Plaza</v>
          </cell>
          <cell r="B22" t="str">
            <v>TPF JOCKEY PLAZA</v>
          </cell>
          <cell r="C22">
            <v>336</v>
          </cell>
          <cell r="D22">
            <v>338</v>
          </cell>
          <cell r="E22">
            <v>4843</v>
          </cell>
          <cell r="F22">
            <v>675</v>
          </cell>
        </row>
        <row r="23">
          <cell r="A23" t="str">
            <v>TP_La Victoria</v>
          </cell>
          <cell r="B23" t="str">
            <v>TPF LA VICTORIA</v>
          </cell>
          <cell r="C23">
            <v>205</v>
          </cell>
          <cell r="D23">
            <v>92</v>
          </cell>
          <cell r="E23">
            <v>1469</v>
          </cell>
          <cell r="F23">
            <v>415</v>
          </cell>
        </row>
        <row r="24">
          <cell r="A24" t="str">
            <v>TP_NS Megaplaza</v>
          </cell>
          <cell r="B24" t="str">
            <v>TPF MEGA PLAZA</v>
          </cell>
          <cell r="C24">
            <v>1470</v>
          </cell>
          <cell r="D24">
            <v>885</v>
          </cell>
          <cell r="E24">
            <v>9488</v>
          </cell>
          <cell r="F24">
            <v>2561</v>
          </cell>
        </row>
        <row r="25">
          <cell r="A25" t="str">
            <v>TP_Minka2</v>
          </cell>
          <cell r="B25" t="str">
            <v>TPF MINKA</v>
          </cell>
          <cell r="C25">
            <v>857</v>
          </cell>
          <cell r="D25">
            <v>338</v>
          </cell>
          <cell r="E25">
            <v>5257</v>
          </cell>
          <cell r="F25">
            <v>1569</v>
          </cell>
        </row>
        <row r="26">
          <cell r="A26" t="str">
            <v>TP_Open Angamos</v>
          </cell>
          <cell r="B26" t="str">
            <v>TPF OPEN ANGAMOS</v>
          </cell>
          <cell r="C26">
            <v>172</v>
          </cell>
          <cell r="D26">
            <v>388</v>
          </cell>
          <cell r="E26">
            <v>2196</v>
          </cell>
          <cell r="F26">
            <v>495</v>
          </cell>
        </row>
        <row r="27">
          <cell r="A27" t="str">
            <v>TP_San Miguel</v>
          </cell>
          <cell r="B27" t="str">
            <v>TPF PLAZA SAN MIGUEL</v>
          </cell>
          <cell r="C27">
            <v>312</v>
          </cell>
          <cell r="D27">
            <v>311</v>
          </cell>
          <cell r="E27">
            <v>5654</v>
          </cell>
          <cell r="F27">
            <v>1556</v>
          </cell>
        </row>
        <row r="28">
          <cell r="A28" t="str">
            <v>TP_Tumbes</v>
          </cell>
          <cell r="B28" t="str">
            <v>TPF TUMBES</v>
          </cell>
          <cell r="C28">
            <v>633</v>
          </cell>
          <cell r="E28">
            <v>776</v>
          </cell>
          <cell r="F28">
            <v>13</v>
          </cell>
        </row>
        <row r="29">
          <cell r="A29" t="e">
            <v>#VALUE!</v>
          </cell>
        </row>
        <row r="30">
          <cell r="A30" t="e">
            <v>#VALUE!</v>
          </cell>
        </row>
        <row r="31">
          <cell r="A31" t="e">
            <v>#VALUE!</v>
          </cell>
        </row>
      </sheetData>
      <sheetData sheetId="2">
        <row r="1">
          <cell r="A1" t="str">
            <v>Agencia_Osiptel</v>
          </cell>
          <cell r="B1" t="str">
            <v>agencia</v>
          </cell>
          <cell r="C1" t="str">
            <v>Altas</v>
          </cell>
          <cell r="D1" t="str">
            <v>Baja</v>
          </cell>
          <cell r="E1" t="str">
            <v>Consulta</v>
          </cell>
          <cell r="F1" t="str">
            <v>Reclamo</v>
          </cell>
          <cell r="G1" t="str">
            <v>Total</v>
          </cell>
        </row>
        <row r="2">
          <cell r="A2" t="str">
            <v>TP_Arequipa</v>
          </cell>
          <cell r="B2" t="str">
            <v>TP AREQUIPA</v>
          </cell>
          <cell r="C2">
            <v>4</v>
          </cell>
          <cell r="D2">
            <v>3</v>
          </cell>
          <cell r="E2">
            <v>27</v>
          </cell>
          <cell r="F2">
            <v>12</v>
          </cell>
          <cell r="G2">
            <v>46</v>
          </cell>
        </row>
        <row r="3">
          <cell r="A3" t="str">
            <v>TP_Chiclayo</v>
          </cell>
          <cell r="B3" t="str">
            <v>TP CHICLAYO</v>
          </cell>
          <cell r="C3">
            <v>7</v>
          </cell>
          <cell r="D3">
            <v>2</v>
          </cell>
          <cell r="E3">
            <v>43</v>
          </cell>
          <cell r="F3">
            <v>9</v>
          </cell>
          <cell r="G3">
            <v>61</v>
          </cell>
        </row>
        <row r="4">
          <cell r="A4" t="str">
            <v>TP_Chimbote</v>
          </cell>
          <cell r="B4" t="str">
            <v>TP CHIMBOTE</v>
          </cell>
          <cell r="C4">
            <v>7</v>
          </cell>
          <cell r="D4">
            <v>2</v>
          </cell>
          <cell r="E4">
            <v>40</v>
          </cell>
          <cell r="F4">
            <v>17</v>
          </cell>
          <cell r="G4">
            <v>66</v>
          </cell>
        </row>
        <row r="5">
          <cell r="A5" t="str">
            <v>TP_Cuzco</v>
          </cell>
          <cell r="B5" t="str">
            <v>TP CUSCO</v>
          </cell>
          <cell r="C5">
            <v>2</v>
          </cell>
          <cell r="D5">
            <v>0</v>
          </cell>
          <cell r="E5">
            <v>27</v>
          </cell>
          <cell r="F5">
            <v>0</v>
          </cell>
          <cell r="G5">
            <v>29</v>
          </cell>
        </row>
        <row r="6">
          <cell r="A6" t="str">
            <v>TP_Huacho</v>
          </cell>
          <cell r="B6" t="str">
            <v>TP HUACHO</v>
          </cell>
          <cell r="C6">
            <v>4</v>
          </cell>
          <cell r="D6">
            <v>3</v>
          </cell>
          <cell r="E6">
            <v>21</v>
          </cell>
          <cell r="F6">
            <v>2</v>
          </cell>
          <cell r="G6">
            <v>30</v>
          </cell>
        </row>
        <row r="7">
          <cell r="A7" t="str">
            <v>TP_Huancayo</v>
          </cell>
          <cell r="B7" t="str">
            <v>TP HUANCAYO</v>
          </cell>
          <cell r="C7">
            <v>0</v>
          </cell>
          <cell r="D7">
            <v>1</v>
          </cell>
          <cell r="E7">
            <v>6</v>
          </cell>
          <cell r="F7">
            <v>0</v>
          </cell>
          <cell r="G7">
            <v>7</v>
          </cell>
        </row>
        <row r="8">
          <cell r="A8" t="str">
            <v>TP_Ica</v>
          </cell>
          <cell r="B8" t="str">
            <v>TP ICA</v>
          </cell>
          <cell r="C8">
            <v>2</v>
          </cell>
          <cell r="D8">
            <v>0</v>
          </cell>
          <cell r="E8">
            <v>1</v>
          </cell>
          <cell r="F8">
            <v>0</v>
          </cell>
          <cell r="G8">
            <v>3</v>
          </cell>
        </row>
        <row r="9">
          <cell r="A9" t="str">
            <v>TP_Ilo</v>
          </cell>
          <cell r="B9" t="str">
            <v>TP ILO</v>
          </cell>
          <cell r="C9">
            <v>0</v>
          </cell>
          <cell r="D9">
            <v>0</v>
          </cell>
          <cell r="E9">
            <v>11</v>
          </cell>
          <cell r="F9">
            <v>1</v>
          </cell>
          <cell r="G9">
            <v>12</v>
          </cell>
        </row>
        <row r="10">
          <cell r="A10" t="str">
            <v>TP_Juliaca</v>
          </cell>
          <cell r="B10" t="str">
            <v>TP JULIACA</v>
          </cell>
          <cell r="C10">
            <v>0</v>
          </cell>
          <cell r="D10">
            <v>0</v>
          </cell>
          <cell r="E10">
            <v>7</v>
          </cell>
          <cell r="F10">
            <v>0</v>
          </cell>
          <cell r="G10">
            <v>7</v>
          </cell>
        </row>
        <row r="11">
          <cell r="A11" t="str">
            <v>TP_Larco</v>
          </cell>
          <cell r="B11" t="str">
            <v>TP LARCO</v>
          </cell>
          <cell r="C11">
            <v>25</v>
          </cell>
          <cell r="D11">
            <v>4</v>
          </cell>
          <cell r="E11">
            <v>54</v>
          </cell>
          <cell r="F11">
            <v>18</v>
          </cell>
          <cell r="G11">
            <v>101</v>
          </cell>
        </row>
        <row r="12">
          <cell r="A12" t="str">
            <v>TP_Piura</v>
          </cell>
          <cell r="B12" t="str">
            <v>TP PIURA</v>
          </cell>
          <cell r="C12">
            <v>19</v>
          </cell>
          <cell r="D12">
            <v>3</v>
          </cell>
          <cell r="E12">
            <v>71</v>
          </cell>
          <cell r="F12">
            <v>5</v>
          </cell>
          <cell r="G12">
            <v>98</v>
          </cell>
        </row>
        <row r="13">
          <cell r="A13" t="str">
            <v>TP_Plaza Republica</v>
          </cell>
          <cell r="B13" t="str">
            <v>TP REPUBLICA</v>
          </cell>
          <cell r="C13">
            <v>15</v>
          </cell>
          <cell r="D13">
            <v>2</v>
          </cell>
          <cell r="E13">
            <v>77</v>
          </cell>
          <cell r="F13">
            <v>19</v>
          </cell>
          <cell r="G13">
            <v>113</v>
          </cell>
        </row>
        <row r="14">
          <cell r="A14" t="str">
            <v>TP_San Borja</v>
          </cell>
          <cell r="B14" t="str">
            <v>TP SAN BORJA</v>
          </cell>
          <cell r="C14">
            <v>0</v>
          </cell>
          <cell r="D14">
            <v>0</v>
          </cell>
          <cell r="E14">
            <v>21</v>
          </cell>
          <cell r="F14">
            <v>6</v>
          </cell>
          <cell r="G14">
            <v>27</v>
          </cell>
        </row>
        <row r="15">
          <cell r="A15" t="str">
            <v>TP_San Juan de Lurigancho</v>
          </cell>
          <cell r="B15" t="str">
            <v>TP SJ LURIGANCHO</v>
          </cell>
          <cell r="C15">
            <v>16</v>
          </cell>
          <cell r="D15">
            <v>3</v>
          </cell>
          <cell r="E15">
            <v>81</v>
          </cell>
          <cell r="F15">
            <v>9</v>
          </cell>
          <cell r="G15">
            <v>109</v>
          </cell>
        </row>
        <row r="16">
          <cell r="A16" t="str">
            <v>TP_San Juan de Miraflores</v>
          </cell>
          <cell r="B16" t="str">
            <v>TP SJ MIRAFLORES</v>
          </cell>
          <cell r="C16">
            <v>0</v>
          </cell>
          <cell r="D16">
            <v>1</v>
          </cell>
          <cell r="E16">
            <v>19</v>
          </cell>
          <cell r="F16">
            <v>5</v>
          </cell>
          <cell r="G16">
            <v>25</v>
          </cell>
        </row>
        <row r="17">
          <cell r="A17" t="str">
            <v>TP_Tacna</v>
          </cell>
          <cell r="B17" t="str">
            <v>TP TACNA</v>
          </cell>
          <cell r="C17">
            <v>2</v>
          </cell>
          <cell r="D17">
            <v>0</v>
          </cell>
          <cell r="E17">
            <v>14</v>
          </cell>
          <cell r="F17">
            <v>1</v>
          </cell>
          <cell r="G17">
            <v>17</v>
          </cell>
        </row>
        <row r="18">
          <cell r="A18" t="str">
            <v>TP_Talara</v>
          </cell>
          <cell r="B18" t="str">
            <v>TP TALARA</v>
          </cell>
          <cell r="C18">
            <v>2</v>
          </cell>
          <cell r="D18">
            <v>0</v>
          </cell>
          <cell r="E18">
            <v>3</v>
          </cell>
          <cell r="F18">
            <v>0</v>
          </cell>
          <cell r="G18">
            <v>5</v>
          </cell>
        </row>
        <row r="19">
          <cell r="A19" t="str">
            <v>TP_Trujillo</v>
          </cell>
          <cell r="B19" t="str">
            <v>TP TRUJILLO</v>
          </cell>
          <cell r="C19">
            <v>0</v>
          </cell>
          <cell r="D19">
            <v>2</v>
          </cell>
          <cell r="E19">
            <v>5</v>
          </cell>
          <cell r="F19">
            <v>0</v>
          </cell>
          <cell r="G19">
            <v>7</v>
          </cell>
        </row>
        <row r="20">
          <cell r="A20" t="str">
            <v>TP_Cercado de Lima</v>
          </cell>
          <cell r="B20" t="str">
            <v>TPF CERCADO</v>
          </cell>
          <cell r="C20">
            <v>6</v>
          </cell>
          <cell r="D20">
            <v>12</v>
          </cell>
          <cell r="E20">
            <v>105</v>
          </cell>
          <cell r="F20">
            <v>19</v>
          </cell>
          <cell r="G20">
            <v>142</v>
          </cell>
        </row>
        <row r="21">
          <cell r="A21" t="str">
            <v>TP_Chorrillos</v>
          </cell>
          <cell r="B21" t="str">
            <v>TPF CHORRILLOS</v>
          </cell>
          <cell r="C21">
            <v>2</v>
          </cell>
          <cell r="D21">
            <v>2</v>
          </cell>
          <cell r="E21">
            <v>21</v>
          </cell>
          <cell r="F21">
            <v>9</v>
          </cell>
          <cell r="G21">
            <v>34</v>
          </cell>
        </row>
        <row r="22">
          <cell r="A22" t="str">
            <v>TP_NS Jockey Plaza</v>
          </cell>
          <cell r="B22" t="str">
            <v>TPF JOCKEY PLAZA</v>
          </cell>
          <cell r="C22">
            <v>2</v>
          </cell>
          <cell r="D22">
            <v>2</v>
          </cell>
          <cell r="E22">
            <v>64</v>
          </cell>
          <cell r="F22">
            <v>9</v>
          </cell>
          <cell r="G22">
            <v>77</v>
          </cell>
        </row>
        <row r="23">
          <cell r="A23" t="str">
            <v>TP_La Victoria</v>
          </cell>
          <cell r="B23" t="str">
            <v>TPF LA VICTORIA</v>
          </cell>
          <cell r="C23">
            <v>1</v>
          </cell>
          <cell r="D23">
            <v>1</v>
          </cell>
          <cell r="E23">
            <v>5</v>
          </cell>
          <cell r="F23">
            <v>1</v>
          </cell>
          <cell r="G23">
            <v>8</v>
          </cell>
        </row>
        <row r="24">
          <cell r="A24" t="str">
            <v>TP_NS Megaplaza</v>
          </cell>
          <cell r="B24" t="str">
            <v>TPF MEGA PLAZA</v>
          </cell>
          <cell r="C24">
            <v>8</v>
          </cell>
          <cell r="D24">
            <v>2</v>
          </cell>
          <cell r="E24">
            <v>58</v>
          </cell>
          <cell r="F24">
            <v>14</v>
          </cell>
          <cell r="G24">
            <v>82</v>
          </cell>
        </row>
        <row r="25">
          <cell r="A25" t="str">
            <v>TP_Minka2</v>
          </cell>
          <cell r="B25" t="str">
            <v>TPF MINKA</v>
          </cell>
          <cell r="C25">
            <v>14</v>
          </cell>
          <cell r="D25">
            <v>2</v>
          </cell>
          <cell r="E25">
            <v>44</v>
          </cell>
          <cell r="F25">
            <v>8</v>
          </cell>
          <cell r="G25">
            <v>68</v>
          </cell>
        </row>
        <row r="26">
          <cell r="A26" t="str">
            <v>TP_Open Angamos</v>
          </cell>
          <cell r="B26" t="str">
            <v>TPF OPEN ANGAMOS</v>
          </cell>
          <cell r="C26">
            <v>4</v>
          </cell>
          <cell r="D26">
            <v>8</v>
          </cell>
          <cell r="E26">
            <v>33</v>
          </cell>
          <cell r="F26">
            <v>9</v>
          </cell>
          <cell r="G26">
            <v>54</v>
          </cell>
        </row>
        <row r="27">
          <cell r="A27" t="str">
            <v>TP_San Miguel</v>
          </cell>
          <cell r="B27" t="str">
            <v>TPF PLAZA SAN MIGUEL</v>
          </cell>
          <cell r="C27">
            <v>5</v>
          </cell>
          <cell r="D27">
            <v>1</v>
          </cell>
          <cell r="E27">
            <v>87</v>
          </cell>
          <cell r="F27">
            <v>25</v>
          </cell>
          <cell r="G27">
            <v>118</v>
          </cell>
        </row>
        <row r="28">
          <cell r="A28" t="str">
            <v>TP_Tumbes</v>
          </cell>
          <cell r="B28" t="str">
            <v>TPF TUMBES</v>
          </cell>
          <cell r="C28">
            <v>0</v>
          </cell>
          <cell r="E28">
            <v>2</v>
          </cell>
          <cell r="F28">
            <v>0</v>
          </cell>
          <cell r="G28">
            <v>2</v>
          </cell>
        </row>
        <row r="29">
          <cell r="A29" t="e">
            <v>#VALUE!</v>
          </cell>
        </row>
        <row r="30">
          <cell r="A30" t="e">
            <v>#VALUE!</v>
          </cell>
        </row>
        <row r="31">
          <cell r="A31" t="e">
            <v>#VALUE!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er + Emp"/>
      <sheetName val="TAB_Personas"/>
    </sheetNames>
    <sheetDataSet>
      <sheetData sheetId="0"/>
      <sheetData sheetId="1">
        <row r="2">
          <cell r="B2">
            <v>44136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47"/>
  <sheetViews>
    <sheetView showGridLines="0" topLeftCell="A24" zoomScale="57" zoomScaleNormal="70" workbookViewId="0">
      <selection activeCell="D25" sqref="D25"/>
    </sheetView>
  </sheetViews>
  <sheetFormatPr baseColWidth="10" defaultColWidth="9.1796875" defaultRowHeight="14.5" x14ac:dyDescent="0.35"/>
  <cols>
    <col min="1" max="1" width="5.7265625" customWidth="1"/>
    <col min="2" max="2" width="25.81640625" bestFit="1" customWidth="1"/>
    <col min="3" max="3" width="40.26953125" bestFit="1" customWidth="1"/>
    <col min="4" max="4" width="43.453125" bestFit="1" customWidth="1"/>
    <col min="5" max="5" width="14.1796875" customWidth="1"/>
  </cols>
  <sheetData>
    <row r="2" spans="2:5" x14ac:dyDescent="0.35">
      <c r="B2" s="60" t="s">
        <v>28</v>
      </c>
      <c r="C2" s="60"/>
      <c r="D2" s="60"/>
      <c r="E2" s="60"/>
    </row>
    <row r="3" spans="2:5" x14ac:dyDescent="0.35">
      <c r="B3" s="61" t="s">
        <v>0</v>
      </c>
      <c r="C3" s="61"/>
      <c r="D3" s="61"/>
      <c r="E3" s="61"/>
    </row>
    <row r="4" spans="2:5" x14ac:dyDescent="0.35">
      <c r="B4" s="60" t="s">
        <v>1</v>
      </c>
      <c r="C4" s="60"/>
      <c r="D4" s="60"/>
      <c r="E4" s="60"/>
    </row>
    <row r="5" spans="2:5" x14ac:dyDescent="0.35">
      <c r="B5" s="16"/>
      <c r="C5" s="16"/>
      <c r="D5" s="16"/>
      <c r="E5" s="16"/>
    </row>
    <row r="6" spans="2:5" x14ac:dyDescent="0.35">
      <c r="B6" t="s">
        <v>2</v>
      </c>
      <c r="C6" t="s">
        <v>79</v>
      </c>
    </row>
    <row r="7" spans="2:5" x14ac:dyDescent="0.35">
      <c r="B7" t="s">
        <v>3</v>
      </c>
      <c r="C7" s="34">
        <v>2020</v>
      </c>
    </row>
    <row r="8" spans="2:5" x14ac:dyDescent="0.35">
      <c r="B8" t="s">
        <v>4</v>
      </c>
      <c r="C8" t="s">
        <v>117</v>
      </c>
    </row>
    <row r="9" spans="2:5" x14ac:dyDescent="0.35">
      <c r="B9" t="s">
        <v>6</v>
      </c>
      <c r="C9" s="58" t="s">
        <v>7</v>
      </c>
      <c r="D9" s="58"/>
    </row>
    <row r="10" spans="2:5" x14ac:dyDescent="0.35">
      <c r="B10" t="s">
        <v>5</v>
      </c>
      <c r="C10" s="59" t="s">
        <v>8</v>
      </c>
      <c r="D10" s="59"/>
    </row>
    <row r="11" spans="2:5" x14ac:dyDescent="0.35">
      <c r="C11" s="59"/>
      <c r="D11" s="59"/>
    </row>
    <row r="13" spans="2:5" x14ac:dyDescent="0.35">
      <c r="B13" s="15" t="s">
        <v>9</v>
      </c>
      <c r="C13" s="33" t="s">
        <v>11</v>
      </c>
      <c r="D13" s="33" t="s">
        <v>12</v>
      </c>
      <c r="E13" s="5" t="s">
        <v>13</v>
      </c>
    </row>
    <row r="14" spans="2:5" x14ac:dyDescent="0.35">
      <c r="B14" s="2" t="s">
        <v>87</v>
      </c>
      <c r="C14" s="19">
        <v>0</v>
      </c>
      <c r="D14" s="20">
        <v>243</v>
      </c>
      <c r="E14" s="6">
        <f t="shared" ref="E14:E46" si="0">(C14/D14)</f>
        <v>0</v>
      </c>
    </row>
    <row r="15" spans="2:5" x14ac:dyDescent="0.35">
      <c r="B15" s="2" t="s">
        <v>88</v>
      </c>
      <c r="C15" s="19">
        <v>0</v>
      </c>
      <c r="D15" s="20">
        <v>325</v>
      </c>
      <c r="E15" s="6">
        <f t="shared" si="0"/>
        <v>0</v>
      </c>
    </row>
    <row r="16" spans="2:5" x14ac:dyDescent="0.35">
      <c r="B16" s="2" t="s">
        <v>89</v>
      </c>
      <c r="C16" s="19">
        <v>0</v>
      </c>
      <c r="D16" s="20">
        <v>222</v>
      </c>
      <c r="E16" s="6">
        <f t="shared" si="0"/>
        <v>0</v>
      </c>
    </row>
    <row r="17" spans="2:5" x14ac:dyDescent="0.35">
      <c r="B17" s="2" t="s">
        <v>90</v>
      </c>
      <c r="C17" s="19">
        <v>0</v>
      </c>
      <c r="D17" s="20">
        <v>249</v>
      </c>
      <c r="E17" s="6">
        <f t="shared" si="0"/>
        <v>0</v>
      </c>
    </row>
    <row r="18" spans="2:5" x14ac:dyDescent="0.35">
      <c r="B18" s="2" t="s">
        <v>91</v>
      </c>
      <c r="C18" s="19">
        <v>0</v>
      </c>
      <c r="D18" s="20">
        <v>201</v>
      </c>
      <c r="E18" s="6">
        <f t="shared" si="0"/>
        <v>0</v>
      </c>
    </row>
    <row r="19" spans="2:5" x14ac:dyDescent="0.35">
      <c r="B19" s="2" t="s">
        <v>92</v>
      </c>
      <c r="C19" s="19">
        <v>0</v>
      </c>
      <c r="D19" s="20">
        <v>222</v>
      </c>
      <c r="E19" s="6">
        <f t="shared" si="0"/>
        <v>0</v>
      </c>
    </row>
    <row r="20" spans="2:5" x14ac:dyDescent="0.35">
      <c r="B20" s="2" t="s">
        <v>93</v>
      </c>
      <c r="C20" s="19">
        <v>0</v>
      </c>
      <c r="D20" s="20">
        <v>242.5</v>
      </c>
      <c r="E20" s="6">
        <f t="shared" si="0"/>
        <v>0</v>
      </c>
    </row>
    <row r="21" spans="2:5" x14ac:dyDescent="0.35">
      <c r="B21" s="2" t="s">
        <v>94</v>
      </c>
      <c r="C21" s="19">
        <v>0</v>
      </c>
      <c r="D21" s="20">
        <v>222</v>
      </c>
      <c r="E21" s="6">
        <f t="shared" si="0"/>
        <v>0</v>
      </c>
    </row>
    <row r="22" spans="2:5" x14ac:dyDescent="0.35">
      <c r="B22" s="2" t="s">
        <v>95</v>
      </c>
      <c r="C22" s="19">
        <v>0</v>
      </c>
      <c r="D22" s="20">
        <v>222</v>
      </c>
      <c r="E22" s="6">
        <f t="shared" si="0"/>
        <v>0</v>
      </c>
    </row>
    <row r="23" spans="2:5" x14ac:dyDescent="0.35">
      <c r="B23" s="2" t="s">
        <v>96</v>
      </c>
      <c r="C23" s="19">
        <v>0</v>
      </c>
      <c r="D23" s="20">
        <v>222</v>
      </c>
      <c r="E23" s="6">
        <f t="shared" si="0"/>
        <v>0</v>
      </c>
    </row>
    <row r="24" spans="2:5" x14ac:dyDescent="0.35">
      <c r="B24" s="2" t="s">
        <v>97</v>
      </c>
      <c r="C24" s="19">
        <v>0</v>
      </c>
      <c r="D24" s="20">
        <v>330</v>
      </c>
      <c r="E24" s="6">
        <f t="shared" si="0"/>
        <v>0</v>
      </c>
    </row>
    <row r="25" spans="2:5" x14ac:dyDescent="0.35">
      <c r="B25" s="2" t="s">
        <v>98</v>
      </c>
      <c r="C25" s="19">
        <v>0</v>
      </c>
      <c r="D25" s="20">
        <v>222</v>
      </c>
      <c r="E25" s="6">
        <f t="shared" si="0"/>
        <v>0</v>
      </c>
    </row>
    <row r="26" spans="2:5" x14ac:dyDescent="0.35">
      <c r="B26" s="2" t="s">
        <v>99</v>
      </c>
      <c r="C26" s="19">
        <v>0</v>
      </c>
      <c r="D26" s="20">
        <v>320</v>
      </c>
      <c r="E26" s="6">
        <f t="shared" si="0"/>
        <v>0</v>
      </c>
    </row>
    <row r="27" spans="2:5" x14ac:dyDescent="0.35">
      <c r="B27" s="2" t="s">
        <v>100</v>
      </c>
      <c r="C27" s="19">
        <v>0</v>
      </c>
      <c r="D27" s="20">
        <v>325</v>
      </c>
      <c r="E27" s="6">
        <f t="shared" si="0"/>
        <v>0</v>
      </c>
    </row>
    <row r="28" spans="2:5" x14ac:dyDescent="0.35">
      <c r="B28" s="2" t="s">
        <v>101</v>
      </c>
      <c r="C28" s="19">
        <v>0</v>
      </c>
      <c r="D28" s="20">
        <v>253</v>
      </c>
      <c r="E28" s="6">
        <f t="shared" si="0"/>
        <v>0</v>
      </c>
    </row>
    <row r="29" spans="2:5" x14ac:dyDescent="0.35">
      <c r="B29" s="2" t="s">
        <v>102</v>
      </c>
      <c r="C29" s="19">
        <v>0</v>
      </c>
      <c r="D29" s="20">
        <v>222</v>
      </c>
      <c r="E29" s="6">
        <f t="shared" si="0"/>
        <v>0</v>
      </c>
    </row>
    <row r="30" spans="2:5" x14ac:dyDescent="0.35">
      <c r="B30" s="2" t="s">
        <v>103</v>
      </c>
      <c r="C30" s="19">
        <v>0</v>
      </c>
      <c r="D30" s="20">
        <v>253</v>
      </c>
      <c r="E30" s="6">
        <f t="shared" si="0"/>
        <v>0</v>
      </c>
    </row>
    <row r="31" spans="2:5" x14ac:dyDescent="0.35">
      <c r="B31" s="2" t="s">
        <v>104</v>
      </c>
      <c r="C31" s="19">
        <v>0</v>
      </c>
      <c r="D31" s="20">
        <v>253</v>
      </c>
      <c r="E31" s="6">
        <f t="shared" si="0"/>
        <v>0</v>
      </c>
    </row>
    <row r="32" spans="2:5" x14ac:dyDescent="0.35">
      <c r="B32" s="2" t="s">
        <v>105</v>
      </c>
      <c r="C32" s="19">
        <v>0</v>
      </c>
      <c r="D32" s="20">
        <v>242.5</v>
      </c>
      <c r="E32" s="6">
        <f t="shared" si="0"/>
        <v>0</v>
      </c>
    </row>
    <row r="33" spans="2:5" x14ac:dyDescent="0.35">
      <c r="B33" s="2" t="s">
        <v>106</v>
      </c>
      <c r="C33" s="19">
        <v>0</v>
      </c>
      <c r="D33" s="20">
        <v>242.5</v>
      </c>
      <c r="E33" s="6">
        <f t="shared" si="0"/>
        <v>0</v>
      </c>
    </row>
    <row r="34" spans="2:5" x14ac:dyDescent="0.35">
      <c r="B34" s="2" t="s">
        <v>107</v>
      </c>
      <c r="C34" s="19">
        <v>0</v>
      </c>
      <c r="D34" s="20">
        <v>273.5</v>
      </c>
      <c r="E34" s="6">
        <f t="shared" si="0"/>
        <v>0</v>
      </c>
    </row>
    <row r="35" spans="2:5" x14ac:dyDescent="0.35">
      <c r="B35" s="2" t="s">
        <v>108</v>
      </c>
      <c r="C35" s="19">
        <v>0</v>
      </c>
      <c r="D35" s="20">
        <v>228</v>
      </c>
      <c r="E35" s="6">
        <f t="shared" si="0"/>
        <v>0</v>
      </c>
    </row>
    <row r="36" spans="2:5" x14ac:dyDescent="0.35">
      <c r="B36" s="2" t="s">
        <v>109</v>
      </c>
      <c r="C36" s="19">
        <v>0</v>
      </c>
      <c r="D36" s="20">
        <v>222</v>
      </c>
      <c r="E36" s="6">
        <f t="shared" si="0"/>
        <v>0</v>
      </c>
    </row>
    <row r="37" spans="2:5" x14ac:dyDescent="0.35">
      <c r="B37" s="2" t="s">
        <v>110</v>
      </c>
      <c r="C37" s="19">
        <v>0</v>
      </c>
      <c r="D37" s="20">
        <v>222</v>
      </c>
      <c r="E37" s="6">
        <f t="shared" si="0"/>
        <v>0</v>
      </c>
    </row>
    <row r="38" spans="2:5" x14ac:dyDescent="0.35">
      <c r="B38" s="2" t="s">
        <v>111</v>
      </c>
      <c r="C38" s="19">
        <v>0</v>
      </c>
      <c r="D38" s="20">
        <v>243</v>
      </c>
      <c r="E38" s="6">
        <f t="shared" si="0"/>
        <v>0</v>
      </c>
    </row>
    <row r="39" spans="2:5" x14ac:dyDescent="0.35">
      <c r="B39" s="2" t="s">
        <v>112</v>
      </c>
      <c r="C39" s="19">
        <v>0</v>
      </c>
      <c r="D39" s="20">
        <v>222</v>
      </c>
      <c r="E39" s="6">
        <f t="shared" si="0"/>
        <v>0</v>
      </c>
    </row>
    <row r="40" spans="2:5" x14ac:dyDescent="0.35">
      <c r="B40" s="2" t="s">
        <v>113</v>
      </c>
      <c r="C40" s="19">
        <v>0</v>
      </c>
      <c r="D40" s="20">
        <v>330</v>
      </c>
      <c r="E40" s="6">
        <f t="shared" si="0"/>
        <v>0</v>
      </c>
    </row>
    <row r="41" spans="2:5" x14ac:dyDescent="0.35">
      <c r="B41" s="2" t="s">
        <v>114</v>
      </c>
      <c r="C41" s="19">
        <v>0</v>
      </c>
      <c r="D41" s="20">
        <v>228</v>
      </c>
      <c r="E41" s="6">
        <f t="shared" si="0"/>
        <v>0</v>
      </c>
    </row>
    <row r="42" spans="2:5" x14ac:dyDescent="0.35">
      <c r="B42" s="2" t="s">
        <v>115</v>
      </c>
      <c r="C42" s="19">
        <v>0</v>
      </c>
      <c r="D42" s="20">
        <v>360</v>
      </c>
      <c r="E42" s="6">
        <f t="shared" si="0"/>
        <v>0</v>
      </c>
    </row>
    <row r="43" spans="2:5" x14ac:dyDescent="0.35">
      <c r="B43" s="2" t="s">
        <v>116</v>
      </c>
      <c r="C43" s="19">
        <v>0</v>
      </c>
      <c r="D43" s="20">
        <v>360</v>
      </c>
      <c r="E43" s="6">
        <f t="shared" si="0"/>
        <v>0</v>
      </c>
    </row>
    <row r="44" spans="2:5" x14ac:dyDescent="0.35">
      <c r="B44" s="2" t="s">
        <v>77</v>
      </c>
      <c r="C44" s="19">
        <v>0</v>
      </c>
      <c r="D44" s="20">
        <v>540</v>
      </c>
      <c r="E44" s="6">
        <f t="shared" si="0"/>
        <v>0</v>
      </c>
    </row>
    <row r="45" spans="2:5" x14ac:dyDescent="0.35">
      <c r="B45" s="2" t="s">
        <v>78</v>
      </c>
      <c r="C45" s="19">
        <v>0</v>
      </c>
      <c r="D45" s="20">
        <v>540</v>
      </c>
      <c r="E45" s="6">
        <f t="shared" si="0"/>
        <v>0</v>
      </c>
    </row>
    <row r="46" spans="2:5" x14ac:dyDescent="0.35">
      <c r="B46" s="2" t="s">
        <v>48</v>
      </c>
      <c r="C46" s="19">
        <v>0</v>
      </c>
      <c r="D46" s="20">
        <v>540</v>
      </c>
      <c r="E46" s="6">
        <f t="shared" si="0"/>
        <v>0</v>
      </c>
    </row>
    <row r="47" spans="2:5" x14ac:dyDescent="0.35">
      <c r="B47" s="3" t="s">
        <v>10</v>
      </c>
      <c r="C47" s="21">
        <f>SUM(C14:C46)</f>
        <v>0</v>
      </c>
      <c r="D47" s="52">
        <f>SUM(D14:D46)</f>
        <v>9342</v>
      </c>
      <c r="E47" s="53">
        <f>(C47/D47)</f>
        <v>0</v>
      </c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D0606-4972-4FFE-B8F7-122BA53EBBA0}">
  <dimension ref="B2:M96"/>
  <sheetViews>
    <sheetView showGridLines="0" zoomScale="85" zoomScaleNormal="85" workbookViewId="0">
      <selection activeCell="C89" sqref="C89"/>
    </sheetView>
  </sheetViews>
  <sheetFormatPr baseColWidth="10" defaultColWidth="9.1796875" defaultRowHeight="14.5" x14ac:dyDescent="0.35"/>
  <cols>
    <col min="1" max="1" width="5.26953125" customWidth="1"/>
    <col min="2" max="2" width="28.54296875" bestFit="1" customWidth="1"/>
    <col min="3" max="3" width="37.1796875" bestFit="1" customWidth="1"/>
    <col min="4" max="7" width="10.54296875" customWidth="1"/>
    <col min="8" max="8" width="14.7265625" customWidth="1"/>
    <col min="10" max="10" width="14.1796875" customWidth="1"/>
  </cols>
  <sheetData>
    <row r="2" spans="2:13" x14ac:dyDescent="0.35">
      <c r="B2" s="60" t="s">
        <v>29</v>
      </c>
      <c r="C2" s="60"/>
      <c r="D2" s="60"/>
      <c r="E2" s="60"/>
      <c r="F2" s="60"/>
      <c r="G2" s="60"/>
      <c r="H2" s="60"/>
      <c r="K2" s="55"/>
    </row>
    <row r="3" spans="2:13" x14ac:dyDescent="0.35">
      <c r="B3" s="61" t="s">
        <v>14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2:13" x14ac:dyDescent="0.35">
      <c r="B4" s="60" t="s">
        <v>1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6" spans="2:13" x14ac:dyDescent="0.35">
      <c r="B6" t="s">
        <v>2</v>
      </c>
      <c r="C6" t="s">
        <v>79</v>
      </c>
    </row>
    <row r="7" spans="2:13" x14ac:dyDescent="0.35">
      <c r="B7" t="s">
        <v>3</v>
      </c>
      <c r="C7" s="54">
        <v>2020</v>
      </c>
    </row>
    <row r="8" spans="2:13" x14ac:dyDescent="0.35">
      <c r="B8" t="s">
        <v>4</v>
      </c>
      <c r="C8" t="s">
        <v>117</v>
      </c>
    </row>
    <row r="9" spans="2:13" ht="15" customHeight="1" x14ac:dyDescent="0.35">
      <c r="B9" t="s">
        <v>6</v>
      </c>
      <c r="C9" s="58" t="s">
        <v>15</v>
      </c>
      <c r="D9" s="58"/>
      <c r="E9" s="58"/>
      <c r="F9" s="58"/>
      <c r="J9" s="1"/>
      <c r="K9" s="1"/>
      <c r="L9" s="1"/>
    </row>
    <row r="10" spans="2:13" ht="15" customHeight="1" x14ac:dyDescent="0.35">
      <c r="B10" t="s">
        <v>5</v>
      </c>
      <c r="C10" s="64" t="s">
        <v>16</v>
      </c>
      <c r="D10" s="64"/>
      <c r="E10" s="64"/>
      <c r="F10" s="64"/>
      <c r="G10" s="4"/>
      <c r="I10" s="63"/>
      <c r="J10" s="63"/>
      <c r="K10" s="63"/>
      <c r="L10" s="63"/>
      <c r="M10" s="4"/>
    </row>
    <row r="11" spans="2:13" x14ac:dyDescent="0.35">
      <c r="D11" s="35">
        <v>2</v>
      </c>
      <c r="E11" s="35">
        <v>3</v>
      </c>
      <c r="F11" s="35">
        <v>4</v>
      </c>
      <c r="G11" s="35">
        <v>5</v>
      </c>
    </row>
    <row r="12" spans="2:13" x14ac:dyDescent="0.35">
      <c r="B12" s="65" t="s">
        <v>9</v>
      </c>
      <c r="C12" s="65"/>
      <c r="D12" s="57" t="s">
        <v>49</v>
      </c>
      <c r="E12" s="57" t="s">
        <v>20</v>
      </c>
      <c r="F12" s="22" t="s">
        <v>50</v>
      </c>
      <c r="G12" s="22" t="s">
        <v>51</v>
      </c>
      <c r="H12" s="22" t="s">
        <v>52</v>
      </c>
    </row>
    <row r="13" spans="2:13" x14ac:dyDescent="0.35">
      <c r="B13" s="46" t="s">
        <v>53</v>
      </c>
      <c r="C13" s="7" t="s">
        <v>17</v>
      </c>
      <c r="D13" s="8">
        <f>IFERROR(VLOOKUP($B13,[1]_2TOsiptel!$A:$F,6,0),"")</f>
        <v>875</v>
      </c>
      <c r="E13" s="8">
        <f>IFERROR(VLOOKUP($B13,[1]_2TOsiptel!$A:$F,4,0),"")</f>
        <v>419</v>
      </c>
      <c r="F13" s="8">
        <f>IFERROR(VLOOKUP($B13,[1]_2TOsiptel!$A:$F,5,0),"")</f>
        <v>2759</v>
      </c>
      <c r="G13" s="8">
        <f>IFERROR(VLOOKUP($B13,[1]_2TOsiptel!$A:$F,3,0),"")</f>
        <v>791</v>
      </c>
      <c r="H13" s="9">
        <f>IF(SUM(D13:G13)&gt;0,SUM(D13:G13),"")</f>
        <v>4844</v>
      </c>
      <c r="I13" s="36"/>
      <c r="J13" s="37"/>
    </row>
    <row r="14" spans="2:13" x14ac:dyDescent="0.35">
      <c r="B14" s="47"/>
      <c r="C14" s="7" t="s">
        <v>18</v>
      </c>
      <c r="D14" s="8">
        <f>IFERROR(VLOOKUP($B13,[1]_1TOsipte!$A:$G,6,0),"")</f>
        <v>922</v>
      </c>
      <c r="E14" s="8">
        <f>IFERROR(VLOOKUP($B13,[1]_1TOsipte!$A:$G,4,0),"")</f>
        <v>430</v>
      </c>
      <c r="F14" s="8">
        <f>IFERROR(VLOOKUP($B13,[1]_1TOsipte!$A:$G,5,0),"")</f>
        <v>2911</v>
      </c>
      <c r="G14" s="8">
        <f>IFERROR(VLOOKUP($B13,[1]_1TOsipte!$A:$G,3,0),"")</f>
        <v>800</v>
      </c>
      <c r="H14" s="9">
        <f>IF(SUM(D14:G14)&gt;0,SUM(D14:G14),"")</f>
        <v>5063</v>
      </c>
      <c r="I14" s="36"/>
      <c r="J14" s="37"/>
    </row>
    <row r="15" spans="2:13" x14ac:dyDescent="0.35">
      <c r="B15" s="48"/>
      <c r="C15" s="7" t="s">
        <v>19</v>
      </c>
      <c r="D15" s="10">
        <f>IFERROR((D13/D14),"")</f>
        <v>0.94902386117136661</v>
      </c>
      <c r="E15" s="10">
        <f>IFERROR((E13/E14),"")</f>
        <v>0.97441860465116281</v>
      </c>
      <c r="F15" s="10">
        <f>IFERROR((F13/F14),"")</f>
        <v>0.9477842665750601</v>
      </c>
      <c r="G15" s="10">
        <f>IFERROR((G13/G14),"")</f>
        <v>0.98875000000000002</v>
      </c>
      <c r="H15" s="10">
        <f>IFERROR((H13/H14),"")</f>
        <v>0.95674501283823821</v>
      </c>
      <c r="I15" s="36"/>
      <c r="J15" s="37"/>
    </row>
    <row r="16" spans="2:13" x14ac:dyDescent="0.35">
      <c r="B16" s="46" t="s">
        <v>54</v>
      </c>
      <c r="C16" s="7" t="s">
        <v>17</v>
      </c>
      <c r="D16" s="8">
        <f>IFERROR(VLOOKUP($B16,[1]_2TOsiptel!$A:$F,6,0),"")</f>
        <v>887</v>
      </c>
      <c r="E16" s="8">
        <f>IFERROR(VLOOKUP($B16,[1]_2TOsiptel!$A:$F,4,0),"")</f>
        <v>423</v>
      </c>
      <c r="F16" s="8">
        <f>IFERROR(VLOOKUP($B16,[1]_2TOsiptel!$A:$F,5,0),"")</f>
        <v>5455</v>
      </c>
      <c r="G16" s="8">
        <f>IFERROR(VLOOKUP($B16,[1]_2TOsiptel!$A:$F,3,0),"")</f>
        <v>240</v>
      </c>
      <c r="H16" s="9">
        <f>IF(SUM(D16:G16)&gt;0,SUM(D16:G16),"")</f>
        <v>7005</v>
      </c>
      <c r="I16" s="36"/>
      <c r="J16" s="37"/>
    </row>
    <row r="17" spans="2:10" x14ac:dyDescent="0.35">
      <c r="B17" s="47"/>
      <c r="C17" s="7" t="s">
        <v>18</v>
      </c>
      <c r="D17" s="8">
        <f>IFERROR(VLOOKUP($B16,[1]_1TOsipte!$A:$G,6,0),"")</f>
        <v>1126</v>
      </c>
      <c r="E17" s="8">
        <f>IFERROR(VLOOKUP($B16,[1]_1TOsipte!$A:$G,4,0),"")</f>
        <v>520</v>
      </c>
      <c r="F17" s="8">
        <f>IFERROR(VLOOKUP($B16,[1]_1TOsipte!$A:$G,5,0),"")</f>
        <v>6368</v>
      </c>
      <c r="G17" s="8">
        <f>IFERROR(VLOOKUP($B16,[1]_1TOsipte!$A:$G,3,0),"")</f>
        <v>250</v>
      </c>
      <c r="H17" s="9">
        <f>IF(SUM(D17:G17)&gt;0,SUM(D17:G17),"")</f>
        <v>8264</v>
      </c>
      <c r="I17" s="36"/>
      <c r="J17" s="37"/>
    </row>
    <row r="18" spans="2:10" x14ac:dyDescent="0.35">
      <c r="B18" s="48"/>
      <c r="C18" s="7" t="s">
        <v>19</v>
      </c>
      <c r="D18" s="10">
        <f>IFERROR((D16/D17),"")</f>
        <v>0.78774422735346361</v>
      </c>
      <c r="E18" s="10">
        <f>IFERROR((E16/E17),"")</f>
        <v>0.81346153846153846</v>
      </c>
      <c r="F18" s="10">
        <f>IFERROR((F16/F17),"")</f>
        <v>0.85662688442211055</v>
      </c>
      <c r="G18" s="10">
        <f>IFERROR((G16/G17),"")</f>
        <v>0.96</v>
      </c>
      <c r="H18" s="10">
        <f>IFERROR((H16/H17),"")</f>
        <v>0.84765246853823817</v>
      </c>
      <c r="I18" s="36"/>
      <c r="J18" s="37"/>
    </row>
    <row r="19" spans="2:10" x14ac:dyDescent="0.35">
      <c r="B19" s="46" t="s">
        <v>55</v>
      </c>
      <c r="C19" s="7" t="s">
        <v>17</v>
      </c>
      <c r="D19" s="8">
        <f>IFERROR(VLOOKUP($B19,[1]_2TOsiptel!$A:$F,6,0),"")</f>
        <v>399</v>
      </c>
      <c r="E19" s="8">
        <f>IFERROR(VLOOKUP($B19,[1]_2TOsiptel!$A:$F,4,0),"")</f>
        <v>90</v>
      </c>
      <c r="F19" s="8">
        <f>IFERROR(VLOOKUP($B19,[1]_2TOsiptel!$A:$F,5,0),"")</f>
        <v>2240</v>
      </c>
      <c r="G19" s="8">
        <f>IFERROR(VLOOKUP($B19,[1]_2TOsiptel!$A:$F,3,0),"")</f>
        <v>261</v>
      </c>
      <c r="H19" s="9">
        <f>IF(SUM(D19:G19)&gt;0,SUM(D19:G19),"")</f>
        <v>2990</v>
      </c>
      <c r="I19" s="36"/>
      <c r="J19" s="37"/>
    </row>
    <row r="20" spans="2:10" x14ac:dyDescent="0.35">
      <c r="B20" s="47"/>
      <c r="C20" s="7" t="s">
        <v>18</v>
      </c>
      <c r="D20" s="8">
        <f>IFERROR(VLOOKUP($B19,[1]_1TOsipte!$A:$G,6,0),"")</f>
        <v>448</v>
      </c>
      <c r="E20" s="8">
        <f>IFERROR(VLOOKUP($B19,[1]_1TOsipte!$A:$G,4,0),"")</f>
        <v>95</v>
      </c>
      <c r="F20" s="8">
        <f>IFERROR(VLOOKUP($B19,[1]_1TOsipte!$A:$G,5,0),"")</f>
        <v>2419</v>
      </c>
      <c r="G20" s="8">
        <f>IFERROR(VLOOKUP($B19,[1]_1TOsipte!$A:$G,3,0),"")</f>
        <v>301</v>
      </c>
      <c r="H20" s="9">
        <f>IF(SUM(D20:G20)&gt;0,SUM(D20:G20),"")</f>
        <v>3263</v>
      </c>
      <c r="I20" s="36"/>
      <c r="J20" s="37"/>
    </row>
    <row r="21" spans="2:10" x14ac:dyDescent="0.35">
      <c r="B21" s="48"/>
      <c r="C21" s="7" t="s">
        <v>19</v>
      </c>
      <c r="D21" s="10">
        <f>IFERROR((D19/D20),"")</f>
        <v>0.890625</v>
      </c>
      <c r="E21" s="10">
        <f>IFERROR((E19/E20),"")</f>
        <v>0.94736842105263153</v>
      </c>
      <c r="F21" s="10">
        <f>IFERROR((F19/F20),"")</f>
        <v>0.92600248036378674</v>
      </c>
      <c r="G21" s="10">
        <f>IFERROR((G19/G20),"")</f>
        <v>0.86710963455149503</v>
      </c>
      <c r="H21" s="10">
        <f>IFERROR((H19/H20),"")</f>
        <v>0.91633466135458164</v>
      </c>
      <c r="I21" s="36"/>
      <c r="J21" s="37"/>
    </row>
    <row r="22" spans="2:10" x14ac:dyDescent="0.35">
      <c r="B22" s="46" t="s">
        <v>56</v>
      </c>
      <c r="C22" s="7" t="s">
        <v>17</v>
      </c>
      <c r="D22" s="8">
        <f>IFERROR(VLOOKUP($B22,[1]_2TOsiptel!$A:$F,6,0),"")</f>
        <v>739</v>
      </c>
      <c r="E22" s="8">
        <f>IFERROR(VLOOKUP($B22,[1]_2TOsiptel!$A:$F,4,0),"")</f>
        <v>194</v>
      </c>
      <c r="F22" s="8">
        <f>IFERROR(VLOOKUP($B22,[1]_2TOsiptel!$A:$F,5,0),"")</f>
        <v>2401</v>
      </c>
      <c r="G22" s="8">
        <f>IFERROR(VLOOKUP($B22,[1]_2TOsiptel!$A:$F,3,0),"")</f>
        <v>484</v>
      </c>
      <c r="H22" s="9">
        <f>IF(SUM(D22:G22)&gt;0,SUM(D22:G22),"")</f>
        <v>3818</v>
      </c>
      <c r="I22" s="36"/>
      <c r="J22" s="37"/>
    </row>
    <row r="23" spans="2:10" x14ac:dyDescent="0.35">
      <c r="B23" s="47"/>
      <c r="C23" s="7" t="s">
        <v>18</v>
      </c>
      <c r="D23" s="8">
        <f>IFERROR(VLOOKUP($B22,[1]_1TOsipte!$A:$G,6,0),"")</f>
        <v>877</v>
      </c>
      <c r="E23" s="8">
        <f>IFERROR(VLOOKUP($B22,[1]_1TOsipte!$A:$G,4,0),"")</f>
        <v>213</v>
      </c>
      <c r="F23" s="8">
        <f>IFERROR(VLOOKUP($B22,[1]_1TOsipte!$A:$G,5,0),"")</f>
        <v>2673</v>
      </c>
      <c r="G23" s="8">
        <f>IFERROR(VLOOKUP($B22,[1]_1TOsipte!$A:$G,3,0),"")</f>
        <v>498</v>
      </c>
      <c r="H23" s="9">
        <f>IF(SUM(D23:G23)&gt;0,SUM(D23:G23),"")</f>
        <v>4261</v>
      </c>
      <c r="I23" s="36"/>
      <c r="J23" s="37"/>
    </row>
    <row r="24" spans="2:10" x14ac:dyDescent="0.35">
      <c r="B24" s="48"/>
      <c r="C24" s="7" t="s">
        <v>19</v>
      </c>
      <c r="D24" s="10">
        <f>IFERROR((D22/D23),"")</f>
        <v>0.84264538198403649</v>
      </c>
      <c r="E24" s="10">
        <f>IFERROR((E22/E23),"")</f>
        <v>0.91079812206572774</v>
      </c>
      <c r="F24" s="10">
        <f>IFERROR((F22/F23),"")</f>
        <v>0.89824167601945382</v>
      </c>
      <c r="G24" s="10">
        <f>IFERROR((G22/G23),"")</f>
        <v>0.9718875502008032</v>
      </c>
      <c r="H24" s="10">
        <f>IFERROR((H22/H23),"")</f>
        <v>0.89603379488383006</v>
      </c>
      <c r="I24" s="36"/>
      <c r="J24" s="37"/>
    </row>
    <row r="25" spans="2:10" x14ac:dyDescent="0.35">
      <c r="B25" s="46" t="s">
        <v>57</v>
      </c>
      <c r="C25" s="7" t="s">
        <v>17</v>
      </c>
      <c r="D25" s="8">
        <f>IFERROR(VLOOKUP($B25,[1]_2TOsiptel!$A:$F,6,0),"")</f>
        <v>1408</v>
      </c>
      <c r="E25" s="8">
        <f>IFERROR(VLOOKUP($B25,[1]_2TOsiptel!$A:$F,4,0),"")</f>
        <v>324</v>
      </c>
      <c r="F25" s="8">
        <f>IFERROR(VLOOKUP($B25,[1]_2TOsiptel!$A:$F,5,0),"")</f>
        <v>4190</v>
      </c>
      <c r="G25" s="8">
        <f>IFERROR(VLOOKUP($B25,[1]_2TOsiptel!$A:$F,3,0),"")</f>
        <v>467</v>
      </c>
      <c r="H25" s="9">
        <f>IF(SUM(D25:G25)&gt;0,SUM(D25:G25),"")</f>
        <v>6389</v>
      </c>
      <c r="I25" s="36"/>
      <c r="J25" s="37"/>
    </row>
    <row r="26" spans="2:10" x14ac:dyDescent="0.35">
      <c r="B26" s="47"/>
      <c r="C26" s="7" t="s">
        <v>18</v>
      </c>
      <c r="D26" s="8">
        <f>IFERROR(VLOOKUP($B25,[1]_1TOsipte!$A:$G,6,0),"")</f>
        <v>1459</v>
      </c>
      <c r="E26" s="8">
        <f>IFERROR(VLOOKUP($B25,[1]_1TOsipte!$A:$G,4,0),"")</f>
        <v>330</v>
      </c>
      <c r="F26" s="8">
        <f>IFERROR(VLOOKUP($B25,[1]_1TOsipte!$A:$G,5,0),"")</f>
        <v>4266</v>
      </c>
      <c r="G26" s="8">
        <f>IFERROR(VLOOKUP($B25,[1]_1TOsipte!$A:$G,3,0),"")</f>
        <v>475</v>
      </c>
      <c r="H26" s="9">
        <f>IF(SUM(D26:G26)&gt;0,SUM(D26:G26),"")</f>
        <v>6530</v>
      </c>
      <c r="I26" s="36"/>
      <c r="J26" s="37"/>
    </row>
    <row r="27" spans="2:10" x14ac:dyDescent="0.35">
      <c r="B27" s="48"/>
      <c r="C27" s="7" t="s">
        <v>19</v>
      </c>
      <c r="D27" s="10">
        <f>IFERROR((D25/D26),"")</f>
        <v>0.96504455106237153</v>
      </c>
      <c r="E27" s="10">
        <f>IFERROR((E25/E26),"")</f>
        <v>0.98181818181818181</v>
      </c>
      <c r="F27" s="10">
        <f>IFERROR((F25/F26),"")</f>
        <v>0.9821847163619315</v>
      </c>
      <c r="G27" s="10">
        <f>IFERROR((G25/G26),"")</f>
        <v>0.98315789473684212</v>
      </c>
      <c r="H27" s="10">
        <f>IFERROR((H25/H26),"")</f>
        <v>0.9784073506891271</v>
      </c>
      <c r="I27" s="36"/>
      <c r="J27" s="37"/>
    </row>
    <row r="28" spans="2:10" x14ac:dyDescent="0.35">
      <c r="B28" s="46" t="s">
        <v>58</v>
      </c>
      <c r="C28" s="7" t="s">
        <v>17</v>
      </c>
      <c r="D28" s="8">
        <f>IFERROR(VLOOKUP($B28,[1]_2TOsiptel!$A:$F,6,0),"")</f>
        <v>426</v>
      </c>
      <c r="E28" s="8">
        <f>IFERROR(VLOOKUP($B28,[1]_2TOsiptel!$A:$F,4,0),"")</f>
        <v>39</v>
      </c>
      <c r="F28" s="8">
        <f>IFERROR(VLOOKUP($B28,[1]_2TOsiptel!$A:$F,5,0),"")</f>
        <v>2533</v>
      </c>
      <c r="G28" s="8">
        <f>IFERROR(VLOOKUP($B28,[1]_2TOsiptel!$A:$F,3,0),"")</f>
        <v>529</v>
      </c>
      <c r="H28" s="9">
        <f>IF(SUM(D28:G28)&gt;0,SUM(D28:G28),"")</f>
        <v>3527</v>
      </c>
      <c r="I28" s="36"/>
      <c r="J28" s="37"/>
    </row>
    <row r="29" spans="2:10" x14ac:dyDescent="0.35">
      <c r="B29" s="47"/>
      <c r="C29" s="7" t="s">
        <v>18</v>
      </c>
      <c r="D29" s="8">
        <f>IFERROR(VLOOKUP($B28,[1]_1TOsipte!$A:$G,6,0),"")</f>
        <v>427</v>
      </c>
      <c r="E29" s="8">
        <f>IFERROR(VLOOKUP($B28,[1]_1TOsipte!$A:$G,4,0),"")</f>
        <v>39</v>
      </c>
      <c r="F29" s="8">
        <f>IFERROR(VLOOKUP($B28,[1]_1TOsipte!$A:$G,5,0),"")</f>
        <v>2561</v>
      </c>
      <c r="G29" s="8">
        <f>IFERROR(VLOOKUP($B28,[1]_1TOsipte!$A:$G,3,0),"")</f>
        <v>532</v>
      </c>
      <c r="H29" s="9">
        <f>IF(SUM(D29:G29)&gt;0,SUM(D29:G29),"")</f>
        <v>3559</v>
      </c>
      <c r="I29" s="36"/>
      <c r="J29" s="37"/>
    </row>
    <row r="30" spans="2:10" x14ac:dyDescent="0.35">
      <c r="B30" s="48"/>
      <c r="C30" s="7" t="s">
        <v>19</v>
      </c>
      <c r="D30" s="10">
        <f>IFERROR((D28/D29),"")</f>
        <v>0.99765807962529274</v>
      </c>
      <c r="E30" s="10">
        <f>IFERROR((E28/E29),"")</f>
        <v>1</v>
      </c>
      <c r="F30" s="10">
        <f>IFERROR((F28/F29),"")</f>
        <v>0.98906677079265914</v>
      </c>
      <c r="G30" s="10">
        <f>IFERROR((G28/G29),"")</f>
        <v>0.99436090225563911</v>
      </c>
      <c r="H30" s="10">
        <f>IFERROR((H28/H29),"")</f>
        <v>0.99100871031188531</v>
      </c>
      <c r="I30" s="36"/>
      <c r="J30" s="37"/>
    </row>
    <row r="31" spans="2:10" x14ac:dyDescent="0.35">
      <c r="B31" s="46" t="s">
        <v>59</v>
      </c>
      <c r="C31" s="7" t="s">
        <v>17</v>
      </c>
      <c r="D31" s="8">
        <f>IFERROR(VLOOKUP($B31,[1]_2TOsiptel!$A:$F,6,0),"")</f>
        <v>199</v>
      </c>
      <c r="E31" s="8">
        <f>IFERROR(VLOOKUP($B31,[1]_2TOsiptel!$A:$F,4,0),"")</f>
        <v>223</v>
      </c>
      <c r="F31" s="8">
        <f>IFERROR(VLOOKUP($B31,[1]_2TOsiptel!$A:$F,5,0),"")</f>
        <v>1275</v>
      </c>
      <c r="G31" s="8">
        <f>IFERROR(VLOOKUP($B31,[1]_2TOsiptel!$A:$F,3,0),"")</f>
        <v>252</v>
      </c>
      <c r="H31" s="9">
        <f>IF(SUM(D31:G31)&gt;0,SUM(D31:G31),"")</f>
        <v>1949</v>
      </c>
      <c r="I31" s="36"/>
      <c r="J31" s="37"/>
    </row>
    <row r="32" spans="2:10" x14ac:dyDescent="0.35">
      <c r="B32" s="47"/>
      <c r="C32" s="7" t="s">
        <v>18</v>
      </c>
      <c r="D32" s="8">
        <f>IFERROR(VLOOKUP($B31,[1]_1TOsipte!$A:$G,6,0),"")</f>
        <v>212</v>
      </c>
      <c r="E32" s="8">
        <f>IFERROR(VLOOKUP($B31,[1]_1TOsipte!$A:$G,4,0),"")</f>
        <v>237</v>
      </c>
      <c r="F32" s="8">
        <f>IFERROR(VLOOKUP($B31,[1]_1TOsipte!$A:$G,5,0),"")</f>
        <v>1329</v>
      </c>
      <c r="G32" s="8">
        <f>IFERROR(VLOOKUP($B31,[1]_1TOsipte!$A:$G,3,0),"")</f>
        <v>257</v>
      </c>
      <c r="H32" s="9">
        <f>IF(SUM(D32:G32)&gt;0,SUM(D32:G32),"")</f>
        <v>2035</v>
      </c>
      <c r="I32" s="36"/>
      <c r="J32" s="37"/>
    </row>
    <row r="33" spans="2:10" x14ac:dyDescent="0.35">
      <c r="B33" s="48"/>
      <c r="C33" s="7" t="s">
        <v>19</v>
      </c>
      <c r="D33" s="10">
        <f>IFERROR((D31/D32),"")</f>
        <v>0.93867924528301883</v>
      </c>
      <c r="E33" s="10">
        <f>IFERROR((E31/E32),"")</f>
        <v>0.94092827004219415</v>
      </c>
      <c r="F33" s="10">
        <f>IFERROR((F31/F32),"")</f>
        <v>0.95936794582392781</v>
      </c>
      <c r="G33" s="10">
        <f>IFERROR((G31/G32),"")</f>
        <v>0.98054474708171202</v>
      </c>
      <c r="H33" s="10">
        <f>IFERROR((H31/H32),"")</f>
        <v>0.95773955773955777</v>
      </c>
      <c r="I33" s="36"/>
      <c r="J33" s="37"/>
    </row>
    <row r="34" spans="2:10" x14ac:dyDescent="0.35">
      <c r="B34" s="46" t="s">
        <v>60</v>
      </c>
      <c r="C34" s="7" t="s">
        <v>17</v>
      </c>
      <c r="D34" s="8">
        <f>IFERROR(VLOOKUP($B34,[1]_2TOsiptel!$A:$F,6,0),"")</f>
        <v>230</v>
      </c>
      <c r="E34" s="8">
        <f>IFERROR(VLOOKUP($B34,[1]_2TOsiptel!$A:$F,4,0),"")</f>
        <v>59</v>
      </c>
      <c r="F34" s="8">
        <f>IFERROR(VLOOKUP($B34,[1]_2TOsiptel!$A:$F,5,0),"")</f>
        <v>2025</v>
      </c>
      <c r="G34" s="8">
        <f>IFERROR(VLOOKUP($B34,[1]_2TOsiptel!$A:$F,3,0),"")</f>
        <v>342</v>
      </c>
      <c r="H34" s="9">
        <f>IF(SUM(D34:G34)&gt;0,SUM(D34:G34),"")</f>
        <v>2656</v>
      </c>
      <c r="I34" s="36"/>
      <c r="J34" s="37"/>
    </row>
    <row r="35" spans="2:10" x14ac:dyDescent="0.35">
      <c r="B35" s="47"/>
      <c r="C35" s="7" t="s">
        <v>18</v>
      </c>
      <c r="D35" s="8">
        <f>IFERROR(VLOOKUP($B34,[1]_1TOsipte!$A:$G,6,0),"")</f>
        <v>230</v>
      </c>
      <c r="E35" s="8">
        <f>IFERROR(VLOOKUP($B34,[1]_1TOsipte!$A:$G,4,0),"")</f>
        <v>60</v>
      </c>
      <c r="F35" s="8">
        <f>IFERROR(VLOOKUP($B34,[1]_1TOsipte!$A:$G,5,0),"")</f>
        <v>2032</v>
      </c>
      <c r="G35" s="8">
        <f>IFERROR(VLOOKUP($B34,[1]_1TOsipte!$A:$G,3,0),"")</f>
        <v>392</v>
      </c>
      <c r="H35" s="9">
        <f>IF(SUM(D35:G35)&gt;0,SUM(D35:G35),"")</f>
        <v>2714</v>
      </c>
      <c r="I35" s="36"/>
      <c r="J35" s="37"/>
    </row>
    <row r="36" spans="2:10" x14ac:dyDescent="0.35">
      <c r="B36" s="48"/>
      <c r="C36" s="7" t="s">
        <v>19</v>
      </c>
      <c r="D36" s="10">
        <f>IFERROR((D34/D35),"")</f>
        <v>1</v>
      </c>
      <c r="E36" s="10">
        <f>IFERROR((E34/E35),"")</f>
        <v>0.98333333333333328</v>
      </c>
      <c r="F36" s="10">
        <f>IFERROR((F34/F35),"")</f>
        <v>0.99655511811023623</v>
      </c>
      <c r="G36" s="10">
        <f>IFERROR((G34/G35),"")</f>
        <v>0.87244897959183676</v>
      </c>
      <c r="H36" s="10">
        <f>IFERROR((H34/H35),"")</f>
        <v>0.97862932940309511</v>
      </c>
      <c r="I36" s="36"/>
      <c r="J36" s="37"/>
    </row>
    <row r="37" spans="2:10" x14ac:dyDescent="0.35">
      <c r="B37" s="46" t="s">
        <v>61</v>
      </c>
      <c r="C37" s="7" t="s">
        <v>17</v>
      </c>
      <c r="D37" s="8">
        <f>IFERROR(VLOOKUP($B37,[1]_2TOsiptel!$A:$F,6,0),"")</f>
        <v>348</v>
      </c>
      <c r="E37" s="8">
        <f>IFERROR(VLOOKUP($B37,[1]_2TOsiptel!$A:$F,4,0),"")</f>
        <v>33</v>
      </c>
      <c r="F37" s="8">
        <f>IFERROR(VLOOKUP($B37,[1]_2TOsiptel!$A:$F,5,0),"")</f>
        <v>1312</v>
      </c>
      <c r="G37" s="8">
        <f>IFERROR(VLOOKUP($B37,[1]_2TOsiptel!$A:$F,3,0),"")</f>
        <v>466</v>
      </c>
      <c r="H37" s="9">
        <f>IF(SUM(D37:G37)&gt;0,SUM(D37:G37),"")</f>
        <v>2159</v>
      </c>
      <c r="I37" s="36"/>
      <c r="J37" s="37"/>
    </row>
    <row r="38" spans="2:10" x14ac:dyDescent="0.35">
      <c r="B38" s="47"/>
      <c r="C38" s="7" t="s">
        <v>18</v>
      </c>
      <c r="D38" s="8">
        <f>IFERROR(VLOOKUP($B37,[1]_1TOsipte!$A:$G,6,0),"")</f>
        <v>394</v>
      </c>
      <c r="E38" s="8">
        <f>IFERROR(VLOOKUP($B37,[1]_1TOsipte!$A:$G,4,0),"")</f>
        <v>37</v>
      </c>
      <c r="F38" s="8">
        <f>IFERROR(VLOOKUP($B37,[1]_1TOsipte!$A:$G,5,0),"")</f>
        <v>1419</v>
      </c>
      <c r="G38" s="8">
        <f>IFERROR(VLOOKUP($B37,[1]_1TOsipte!$A:$G,3,0),"")</f>
        <v>475</v>
      </c>
      <c r="H38" s="9">
        <f>IF(SUM(D38:G38)&gt;0,SUM(D38:G38),"")</f>
        <v>2325</v>
      </c>
      <c r="I38" s="36"/>
      <c r="J38" s="37"/>
    </row>
    <row r="39" spans="2:10" x14ac:dyDescent="0.35">
      <c r="B39" s="48"/>
      <c r="C39" s="7" t="s">
        <v>19</v>
      </c>
      <c r="D39" s="10">
        <f>IFERROR((D37/D38),"")</f>
        <v>0.88324873096446699</v>
      </c>
      <c r="E39" s="10">
        <f>IFERROR((E37/E38),"")</f>
        <v>0.89189189189189189</v>
      </c>
      <c r="F39" s="10">
        <f>IFERROR((F37/F38),"")</f>
        <v>0.92459478505990134</v>
      </c>
      <c r="G39" s="10">
        <f>IFERROR((G37/G38),"")</f>
        <v>0.9810526315789474</v>
      </c>
      <c r="H39" s="10">
        <f>IFERROR((H37/H38),"")</f>
        <v>0.9286021505376344</v>
      </c>
      <c r="I39" s="36"/>
      <c r="J39" s="37"/>
    </row>
    <row r="40" spans="2:10" x14ac:dyDescent="0.35">
      <c r="B40" s="46" t="s">
        <v>62</v>
      </c>
      <c r="C40" s="7" t="s">
        <v>17</v>
      </c>
      <c r="D40" s="8">
        <f>IFERROR(VLOOKUP($B40,[1]_2TOsiptel!$A:$F,6,0),"")</f>
        <v>62</v>
      </c>
      <c r="E40" s="8">
        <f>IFERROR(VLOOKUP($B40,[1]_2TOsiptel!$A:$F,4,0),"")</f>
        <v>12</v>
      </c>
      <c r="F40" s="8">
        <f>IFERROR(VLOOKUP($B40,[1]_2TOsiptel!$A:$F,5,0),"")</f>
        <v>1385</v>
      </c>
      <c r="G40" s="8">
        <f>IFERROR(VLOOKUP($B40,[1]_2TOsiptel!$A:$F,3,0),"")</f>
        <v>83</v>
      </c>
      <c r="H40" s="9">
        <f>IF(SUM(D40:G40)&gt;0,SUM(D40:G40),"")</f>
        <v>1542</v>
      </c>
      <c r="I40" s="36"/>
      <c r="J40" s="37"/>
    </row>
    <row r="41" spans="2:10" x14ac:dyDescent="0.35">
      <c r="B41" s="47"/>
      <c r="C41" s="7" t="s">
        <v>18</v>
      </c>
      <c r="D41" s="8">
        <f>IFERROR(VLOOKUP($B40,[1]_1TOsipte!$A:$G,6,0),"")</f>
        <v>68</v>
      </c>
      <c r="E41" s="8">
        <f>IFERROR(VLOOKUP($B40,[1]_1TOsipte!$A:$G,4,0),"")</f>
        <v>14</v>
      </c>
      <c r="F41" s="8">
        <f>IFERROR(VLOOKUP($B40,[1]_1TOsipte!$A:$G,5,0),"")</f>
        <v>1444</v>
      </c>
      <c r="G41" s="8">
        <f>IFERROR(VLOOKUP($B40,[1]_1TOsipte!$A:$G,3,0),"")</f>
        <v>84</v>
      </c>
      <c r="H41" s="9">
        <f>IF(SUM(D41:G41)&gt;0,SUM(D41:G41),"")</f>
        <v>1610</v>
      </c>
      <c r="I41" s="36"/>
      <c r="J41" s="37"/>
    </row>
    <row r="42" spans="2:10" x14ac:dyDescent="0.35">
      <c r="B42" s="48"/>
      <c r="C42" s="7" t="s">
        <v>19</v>
      </c>
      <c r="D42" s="10">
        <f>IFERROR((D40/D41),"")</f>
        <v>0.91176470588235292</v>
      </c>
      <c r="E42" s="10">
        <f>IFERROR((E40/E41),"")</f>
        <v>0.8571428571428571</v>
      </c>
      <c r="F42" s="10">
        <f>IFERROR((F40/F41),"")</f>
        <v>0.95914127423822715</v>
      </c>
      <c r="G42" s="10">
        <f>IFERROR((G40/G41),"")</f>
        <v>0.98809523809523814</v>
      </c>
      <c r="H42" s="10">
        <f>IFERROR((H40/H41),"")</f>
        <v>0.95776397515527956</v>
      </c>
      <c r="I42" s="36"/>
      <c r="J42" s="37"/>
    </row>
    <row r="43" spans="2:10" x14ac:dyDescent="0.35">
      <c r="B43" s="46" t="s">
        <v>63</v>
      </c>
      <c r="C43" s="7" t="s">
        <v>17</v>
      </c>
      <c r="D43" s="8">
        <f>IFERROR(VLOOKUP($B43,[1]_2TOsiptel!$A:$F,6,0),"")</f>
        <v>52</v>
      </c>
      <c r="E43" s="8">
        <f>IFERROR(VLOOKUP($B43,[1]_2TOsiptel!$A:$F,4,0),"")</f>
        <v>11</v>
      </c>
      <c r="F43" s="8">
        <f>IFERROR(VLOOKUP($B43,[1]_2TOsiptel!$A:$F,5,0),"")</f>
        <v>1016</v>
      </c>
      <c r="G43" s="8">
        <f>IFERROR(VLOOKUP($B43,[1]_2TOsiptel!$A:$F,3,0),"")</f>
        <v>92</v>
      </c>
      <c r="H43" s="9">
        <f>IF(SUM(D43:G43)&gt;0,SUM(D43:G43),"")</f>
        <v>1171</v>
      </c>
      <c r="I43" s="36"/>
      <c r="J43" s="37"/>
    </row>
    <row r="44" spans="2:10" x14ac:dyDescent="0.35">
      <c r="B44" s="47"/>
      <c r="C44" s="7" t="s">
        <v>18</v>
      </c>
      <c r="D44" s="8">
        <f>IFERROR(VLOOKUP($B43,[1]_1TOsipte!$A:$G,6,0),"")</f>
        <v>53</v>
      </c>
      <c r="E44" s="8">
        <f>IFERROR(VLOOKUP($B43,[1]_1TOsipte!$A:$G,4,0),"")</f>
        <v>11</v>
      </c>
      <c r="F44" s="8">
        <f>IFERROR(VLOOKUP($B43,[1]_1TOsipte!$A:$G,5,0),"")</f>
        <v>1044</v>
      </c>
      <c r="G44" s="8">
        <f>IFERROR(VLOOKUP($B43,[1]_1TOsipte!$A:$G,3,0),"")</f>
        <v>95</v>
      </c>
      <c r="H44" s="9">
        <f>IF(SUM(D44:G44)&gt;0,SUM(D44:G44),"")</f>
        <v>1203</v>
      </c>
      <c r="I44" s="36"/>
      <c r="J44" s="37"/>
    </row>
    <row r="45" spans="2:10" x14ac:dyDescent="0.35">
      <c r="B45" s="48"/>
      <c r="C45" s="7" t="s">
        <v>19</v>
      </c>
      <c r="D45" s="10">
        <f>IFERROR((D43/D44),"")</f>
        <v>0.98113207547169812</v>
      </c>
      <c r="E45" s="10">
        <f>IFERROR((E43/E44),"")</f>
        <v>1</v>
      </c>
      <c r="F45" s="10">
        <f>IFERROR((F43/F44),"")</f>
        <v>0.97318007662835249</v>
      </c>
      <c r="G45" s="10">
        <f>IFERROR((G43/G44),"")</f>
        <v>0.96842105263157896</v>
      </c>
      <c r="H45" s="10">
        <f>IFERROR((H43/H44),"")</f>
        <v>0.97339983374896089</v>
      </c>
      <c r="I45" s="36"/>
      <c r="J45" s="37"/>
    </row>
    <row r="46" spans="2:10" x14ac:dyDescent="0.35">
      <c r="B46" s="46" t="s">
        <v>64</v>
      </c>
      <c r="C46" s="7" t="s">
        <v>17</v>
      </c>
      <c r="D46" s="8">
        <f>IFERROR(VLOOKUP($B46,[1]_2TOsiptel!$A:$F,6,0),"")</f>
        <v>415</v>
      </c>
      <c r="E46" s="8">
        <f>IFERROR(VLOOKUP($B46,[1]_2TOsiptel!$A:$F,4,0),"")</f>
        <v>92</v>
      </c>
      <c r="F46" s="8">
        <f>IFERROR(VLOOKUP($B46,[1]_2TOsiptel!$A:$F,5,0),"")</f>
        <v>1469</v>
      </c>
      <c r="G46" s="8">
        <f>IFERROR(VLOOKUP($B46,[1]_2TOsiptel!$A:$F,3,0),"")</f>
        <v>205</v>
      </c>
      <c r="H46" s="9">
        <f>IF(SUM(D46:G46)&gt;0,SUM(D46:G46),"")</f>
        <v>2181</v>
      </c>
      <c r="I46" s="36"/>
      <c r="J46" s="37"/>
    </row>
    <row r="47" spans="2:10" x14ac:dyDescent="0.35">
      <c r="B47" s="47"/>
      <c r="C47" s="7" t="s">
        <v>18</v>
      </c>
      <c r="D47" s="8">
        <f>IFERROR(VLOOKUP($B46,[1]_1TOsipte!$A:$G,6,0),"")</f>
        <v>425</v>
      </c>
      <c r="E47" s="8">
        <f>IFERROR(VLOOKUP($B46,[1]_1TOsipte!$A:$G,4,0),"")</f>
        <v>95</v>
      </c>
      <c r="F47" s="8">
        <f>IFERROR(VLOOKUP($B46,[1]_1TOsipte!$A:$G,5,0),"")</f>
        <v>1511</v>
      </c>
      <c r="G47" s="8">
        <f>IFERROR(VLOOKUP($B46,[1]_1TOsipte!$A:$G,3,0),"")</f>
        <v>207</v>
      </c>
      <c r="H47" s="9">
        <f>IF(SUM(D47:G47)&gt;0,SUM(D47:G47),"")</f>
        <v>2238</v>
      </c>
      <c r="I47" s="36"/>
      <c r="J47" s="37"/>
    </row>
    <row r="48" spans="2:10" x14ac:dyDescent="0.35">
      <c r="B48" s="48"/>
      <c r="C48" s="7" t="s">
        <v>19</v>
      </c>
      <c r="D48" s="10">
        <f>IFERROR((D46/D47),"")</f>
        <v>0.97647058823529409</v>
      </c>
      <c r="E48" s="10">
        <f>IFERROR((E46/E47),"")</f>
        <v>0.96842105263157896</v>
      </c>
      <c r="F48" s="10">
        <f>IFERROR((F46/F47),"")</f>
        <v>0.972203838517538</v>
      </c>
      <c r="G48" s="10">
        <f>IFERROR((G46/G47),"")</f>
        <v>0.99033816425120769</v>
      </c>
      <c r="H48" s="10">
        <f>IFERROR((H46/H47),"")</f>
        <v>0.97453083109919569</v>
      </c>
      <c r="I48" s="36"/>
      <c r="J48" s="37"/>
    </row>
    <row r="49" spans="2:10" x14ac:dyDescent="0.35">
      <c r="B49" s="46" t="s">
        <v>84</v>
      </c>
      <c r="C49" s="7" t="s">
        <v>17</v>
      </c>
      <c r="D49" s="8">
        <f>IFERROR(VLOOKUP($B49,[1]_2TOsiptel!$A:$F,6,0),"")</f>
        <v>572</v>
      </c>
      <c r="E49" s="8">
        <f>IFERROR(VLOOKUP($B49,[1]_2TOsiptel!$A:$F,4,0),"")</f>
        <v>181</v>
      </c>
      <c r="F49" s="8">
        <f>IFERROR(VLOOKUP($B49,[1]_2TOsiptel!$A:$F,5,0),"")</f>
        <v>2462</v>
      </c>
      <c r="G49" s="8">
        <f>IFERROR(VLOOKUP($B49,[1]_2TOsiptel!$A:$F,3,0),"")</f>
        <v>877</v>
      </c>
      <c r="H49" s="9">
        <f>IF(SUM(D49:G49)&gt;0,SUM(D49:G49),"")</f>
        <v>4092</v>
      </c>
      <c r="I49" s="36"/>
      <c r="J49" s="37"/>
    </row>
    <row r="50" spans="2:10" x14ac:dyDescent="0.35">
      <c r="B50" s="47"/>
      <c r="C50" s="7" t="s">
        <v>18</v>
      </c>
      <c r="D50" s="8">
        <f>IFERROR(VLOOKUP($B49,[1]_1TOsipte!$A:$G,6,0),"")</f>
        <v>623</v>
      </c>
      <c r="E50" s="8">
        <f>IFERROR(VLOOKUP($B49,[1]_1TOsipte!$A:$G,4,0),"")</f>
        <v>194</v>
      </c>
      <c r="F50" s="8">
        <f>IFERROR(VLOOKUP($B49,[1]_1TOsipte!$A:$G,5,0),"")</f>
        <v>2658</v>
      </c>
      <c r="G50" s="8">
        <f>IFERROR(VLOOKUP($B49,[1]_1TOsipte!$A:$G,3,0),"")</f>
        <v>923</v>
      </c>
      <c r="H50" s="9">
        <f>IF(SUM(D50:G50)&gt;0,SUM(D50:G50),"")</f>
        <v>4398</v>
      </c>
      <c r="I50" s="36"/>
      <c r="J50" s="37"/>
    </row>
    <row r="51" spans="2:10" x14ac:dyDescent="0.35">
      <c r="B51" s="48"/>
      <c r="C51" s="7" t="s">
        <v>19</v>
      </c>
      <c r="D51" s="10">
        <f>IFERROR((D49/D50),"")</f>
        <v>0.91813804173354741</v>
      </c>
      <c r="E51" s="10">
        <f>IFERROR((E49/E50),"")</f>
        <v>0.9329896907216495</v>
      </c>
      <c r="F51" s="10">
        <f>IFERROR((F49/F50),"")</f>
        <v>0.92626034612490593</v>
      </c>
      <c r="G51" s="10">
        <f>IFERROR((G49/G50),"")</f>
        <v>0.95016251354279524</v>
      </c>
      <c r="H51" s="10">
        <f>IFERROR((H49/H50),"")</f>
        <v>0.93042291950886769</v>
      </c>
      <c r="I51" s="36"/>
      <c r="J51" s="37"/>
    </row>
    <row r="52" spans="2:10" x14ac:dyDescent="0.35">
      <c r="B52" s="46" t="s">
        <v>83</v>
      </c>
      <c r="C52" s="7" t="s">
        <v>17</v>
      </c>
      <c r="D52" s="8">
        <f>IFERROR(VLOOKUP($B52,[1]_2TOsiptel!$A:$F,6,0),"")</f>
        <v>1569</v>
      </c>
      <c r="E52" s="8">
        <f>IFERROR(VLOOKUP($B52,[1]_2TOsiptel!$A:$F,4,0),"")</f>
        <v>338</v>
      </c>
      <c r="F52" s="8">
        <f>IFERROR(VLOOKUP($B52,[1]_2TOsiptel!$A:$F,5,0),"")</f>
        <v>5257</v>
      </c>
      <c r="G52" s="8">
        <f>IFERROR(VLOOKUP($B52,[1]_2TOsiptel!$A:$F,3,0),"")</f>
        <v>857</v>
      </c>
      <c r="H52" s="9">
        <f>IF(SUM(D52:G52)&gt;0,SUM(D52:G52),"")</f>
        <v>8021</v>
      </c>
      <c r="I52" s="36"/>
      <c r="J52" s="37"/>
    </row>
    <row r="53" spans="2:10" x14ac:dyDescent="0.35">
      <c r="B53" s="47"/>
      <c r="C53" s="7" t="s">
        <v>18</v>
      </c>
      <c r="D53" s="8">
        <f>IFERROR(VLOOKUP($B52,[1]_1TOsipte!$A:$G,6,0),"")</f>
        <v>1621</v>
      </c>
      <c r="E53" s="8">
        <f>IFERROR(VLOOKUP($B52,[1]_1TOsipte!$A:$G,4,0),"")</f>
        <v>349</v>
      </c>
      <c r="F53" s="8">
        <f>IFERROR(VLOOKUP($B52,[1]_1TOsipte!$A:$G,5,0),"")</f>
        <v>5410</v>
      </c>
      <c r="G53" s="8">
        <f>IFERROR(VLOOKUP($B52,[1]_1TOsipte!$A:$G,3,0),"")</f>
        <v>880</v>
      </c>
      <c r="H53" s="9">
        <f>IF(SUM(D53:G53)&gt;0,SUM(D53:G53),"")</f>
        <v>8260</v>
      </c>
      <c r="I53" s="36"/>
      <c r="J53" s="37"/>
    </row>
    <row r="54" spans="2:10" x14ac:dyDescent="0.35">
      <c r="B54" s="48"/>
      <c r="C54" s="7" t="s">
        <v>19</v>
      </c>
      <c r="D54" s="10">
        <f>IFERROR((D52/D53),"")</f>
        <v>0.96792103639728566</v>
      </c>
      <c r="E54" s="10">
        <f>IFERROR((E52/E53),"")</f>
        <v>0.96848137535816614</v>
      </c>
      <c r="F54" s="10">
        <f>IFERROR((F52/F53),"")</f>
        <v>0.9717190388170055</v>
      </c>
      <c r="G54" s="10">
        <f>IFERROR((G52/G53),"")</f>
        <v>0.97386363636363638</v>
      </c>
      <c r="H54" s="10">
        <f>IFERROR((H52/H53),"")</f>
        <v>0.97106537530266346</v>
      </c>
      <c r="I54" s="36"/>
      <c r="J54" s="37"/>
    </row>
    <row r="55" spans="2:10" x14ac:dyDescent="0.35">
      <c r="B55" s="46" t="s">
        <v>80</v>
      </c>
      <c r="C55" s="7" t="s">
        <v>17</v>
      </c>
      <c r="D55" s="8">
        <f>IFERROR(VLOOKUP($B55,[1]_2TOsiptel!$A:$F,6,0),"")</f>
        <v>675</v>
      </c>
      <c r="E55" s="8">
        <f>IFERROR(VLOOKUP($B55,[1]_2TOsiptel!$A:$F,4,0),"")</f>
        <v>338</v>
      </c>
      <c r="F55" s="8">
        <f>IFERROR(VLOOKUP($B55,[1]_2TOsiptel!$A:$F,5,0),"")</f>
        <v>4843</v>
      </c>
      <c r="G55" s="8">
        <f>IFERROR(VLOOKUP($B55,[1]_2TOsiptel!$A:$F,3,0),"")</f>
        <v>336</v>
      </c>
      <c r="H55" s="9">
        <f>IF(SUM(D55:G55)&gt;0,SUM(D55:G55),"")</f>
        <v>6192</v>
      </c>
      <c r="I55" s="36"/>
      <c r="J55" s="37"/>
    </row>
    <row r="56" spans="2:10" x14ac:dyDescent="0.35">
      <c r="B56" s="47"/>
      <c r="C56" s="7" t="s">
        <v>18</v>
      </c>
      <c r="D56" s="8">
        <f>IFERROR(VLOOKUP($B55,[1]_1TOsipte!$A:$G,6,0),"")</f>
        <v>688</v>
      </c>
      <c r="E56" s="8">
        <f>IFERROR(VLOOKUP($B55,[1]_1TOsipte!$A:$G,4,0),"")</f>
        <v>345</v>
      </c>
      <c r="F56" s="8">
        <f>IFERROR(VLOOKUP($B55,[1]_1TOsipte!$A:$G,5,0),"")</f>
        <v>4987</v>
      </c>
      <c r="G56" s="8">
        <f>IFERROR(VLOOKUP($B55,[1]_1TOsipte!$A:$G,3,0),"")</f>
        <v>344</v>
      </c>
      <c r="H56" s="9">
        <f>IF(SUM(D56:G56)&gt;0,SUM(D56:G56),"")</f>
        <v>6364</v>
      </c>
      <c r="I56" s="36"/>
      <c r="J56" s="37"/>
    </row>
    <row r="57" spans="2:10" x14ac:dyDescent="0.35">
      <c r="B57" s="48"/>
      <c r="C57" s="7" t="s">
        <v>19</v>
      </c>
      <c r="D57" s="10">
        <f>IFERROR((D55/D56),"")</f>
        <v>0.98110465116279066</v>
      </c>
      <c r="E57" s="10">
        <f>IFERROR((E55/E56),"")</f>
        <v>0.97971014492753628</v>
      </c>
      <c r="F57" s="10">
        <f>IFERROR((F55/F56),"")</f>
        <v>0.97112492480449164</v>
      </c>
      <c r="G57" s="10">
        <f>IFERROR((G55/G56),"")</f>
        <v>0.97674418604651159</v>
      </c>
      <c r="H57" s="10">
        <f>IFERROR((H55/H56),"")</f>
        <v>0.97297297297297303</v>
      </c>
      <c r="I57" s="36"/>
      <c r="J57" s="37"/>
    </row>
    <row r="58" spans="2:10" x14ac:dyDescent="0.35">
      <c r="B58" s="46" t="s">
        <v>81</v>
      </c>
      <c r="C58" s="7" t="s">
        <v>17</v>
      </c>
      <c r="D58" s="8">
        <f>IFERROR(VLOOKUP($B58,[1]_2TOsiptel!$A:$F,6,0),"")</f>
        <v>2561</v>
      </c>
      <c r="E58" s="8">
        <f>IFERROR(VLOOKUP($B58,[1]_2TOsiptel!$A:$F,4,0),"")</f>
        <v>885</v>
      </c>
      <c r="F58" s="8">
        <f>IFERROR(VLOOKUP($B58,[1]_2TOsiptel!$A:$F,5,0),"")</f>
        <v>9488</v>
      </c>
      <c r="G58" s="8">
        <f>IFERROR(VLOOKUP($B58,[1]_2TOsiptel!$A:$F,3,0),"")</f>
        <v>1470</v>
      </c>
      <c r="H58" s="9">
        <f>IF(SUM(D58:G58)&gt;0,SUM(D58:G58),"")</f>
        <v>14404</v>
      </c>
      <c r="I58" s="36"/>
      <c r="J58" s="37"/>
    </row>
    <row r="59" spans="2:10" x14ac:dyDescent="0.35">
      <c r="B59" s="47"/>
      <c r="C59" s="7" t="s">
        <v>18</v>
      </c>
      <c r="D59" s="8">
        <f>IFERROR(VLOOKUP($B58,[1]_1TOsipte!$A:$G,6,0),"")</f>
        <v>2681</v>
      </c>
      <c r="E59" s="8">
        <f>IFERROR(VLOOKUP($B58,[1]_1TOsipte!$A:$G,4,0),"")</f>
        <v>904</v>
      </c>
      <c r="F59" s="8">
        <f>IFERROR(VLOOKUP($B58,[1]_1TOsipte!$A:$G,5,0),"")</f>
        <v>9776</v>
      </c>
      <c r="G59" s="8">
        <f>IFERROR(VLOOKUP($B58,[1]_1TOsipte!$A:$G,3,0),"")</f>
        <v>1494</v>
      </c>
      <c r="H59" s="9">
        <f>IF(SUM(D59:G59)&gt;0,SUM(D59:G59),"")</f>
        <v>14855</v>
      </c>
      <c r="I59" s="36"/>
      <c r="J59" s="37"/>
    </row>
    <row r="60" spans="2:10" x14ac:dyDescent="0.35">
      <c r="B60" s="48"/>
      <c r="C60" s="7" t="s">
        <v>19</v>
      </c>
      <c r="D60" s="10">
        <f>IFERROR((D58/D59),"")</f>
        <v>0.95524058187243566</v>
      </c>
      <c r="E60" s="10">
        <f>IFERROR((E58/E59),"")</f>
        <v>0.97898230088495575</v>
      </c>
      <c r="F60" s="10">
        <f>IFERROR((F58/F59),"")</f>
        <v>0.97054009819967269</v>
      </c>
      <c r="G60" s="10">
        <f>IFERROR((G58/G59),"")</f>
        <v>0.98393574297188757</v>
      </c>
      <c r="H60" s="10">
        <f>IFERROR((H58/H59),"")</f>
        <v>0.96963985190171664</v>
      </c>
      <c r="I60" s="36"/>
      <c r="J60" s="37"/>
    </row>
    <row r="61" spans="2:10" x14ac:dyDescent="0.35">
      <c r="B61" s="46" t="s">
        <v>118</v>
      </c>
      <c r="C61" s="7" t="s">
        <v>17</v>
      </c>
      <c r="D61" s="8">
        <f>IFERROR(VLOOKUP($B61,[1]_2TOsiptel!$A:$F,6,0),"")</f>
        <v>495</v>
      </c>
      <c r="E61" s="8">
        <f>IFERROR(VLOOKUP($B61,[1]_2TOsiptel!$A:$F,4,0),"")</f>
        <v>388</v>
      </c>
      <c r="F61" s="8">
        <f>IFERROR(VLOOKUP($B61,[1]_2TOsiptel!$A:$F,5,0),"")</f>
        <v>2196</v>
      </c>
      <c r="G61" s="8">
        <f>IFERROR(VLOOKUP($B61,[1]_2TOsiptel!$A:$F,3,0),"")</f>
        <v>172</v>
      </c>
      <c r="H61" s="9">
        <f>IF(SUM(D61:G61)&gt;0,SUM(D61:G61),"")</f>
        <v>3251</v>
      </c>
      <c r="I61" s="36"/>
      <c r="J61" s="37"/>
    </row>
    <row r="62" spans="2:10" x14ac:dyDescent="0.35">
      <c r="B62" s="47"/>
      <c r="C62" s="7" t="s">
        <v>18</v>
      </c>
      <c r="D62" s="8">
        <f>IFERROR(VLOOKUP($B61,[1]_1TOsipte!$A:$G,6,0),"")</f>
        <v>563</v>
      </c>
      <c r="E62" s="8">
        <f>IFERROR(VLOOKUP($B61,[1]_1TOsipte!$A:$G,4,0),"")</f>
        <v>430</v>
      </c>
      <c r="F62" s="8">
        <f>IFERROR(VLOOKUP($B61,[1]_1TOsipte!$A:$G,5,0),"")</f>
        <v>2405</v>
      </c>
      <c r="G62" s="8">
        <f>IFERROR(VLOOKUP($B61,[1]_1TOsipte!$A:$G,3,0),"")</f>
        <v>185</v>
      </c>
      <c r="H62" s="9">
        <f>IF(SUM(D62:G62)&gt;0,SUM(D62:G62),"")</f>
        <v>3583</v>
      </c>
      <c r="I62" s="36"/>
      <c r="J62" s="37"/>
    </row>
    <row r="63" spans="2:10" x14ac:dyDescent="0.35">
      <c r="B63" s="48"/>
      <c r="C63" s="7" t="s">
        <v>19</v>
      </c>
      <c r="D63" s="10">
        <f>IFERROR((D61/D62),"")</f>
        <v>0.87921847246891649</v>
      </c>
      <c r="E63" s="10">
        <f>IFERROR((E61/E62),"")</f>
        <v>0.9023255813953488</v>
      </c>
      <c r="F63" s="10">
        <f>IFERROR((F61/F62),"")</f>
        <v>0.91309771309771315</v>
      </c>
      <c r="G63" s="10">
        <f>IFERROR((G61/G62),"")</f>
        <v>0.92972972972972978</v>
      </c>
      <c r="H63" s="10">
        <f>IFERROR((H61/H62),"")</f>
        <v>0.90734021769466933</v>
      </c>
      <c r="I63" s="36"/>
      <c r="J63" s="37"/>
    </row>
    <row r="64" spans="2:10" x14ac:dyDescent="0.35">
      <c r="B64" s="46" t="s">
        <v>65</v>
      </c>
      <c r="C64" s="7" t="s">
        <v>17</v>
      </c>
      <c r="D64" s="8">
        <f>IFERROR(VLOOKUP($B64,[1]_2TOsiptel!$A:$F,6,0),"")</f>
        <v>353</v>
      </c>
      <c r="E64" s="8">
        <f>IFERROR(VLOOKUP($B64,[1]_2TOsiptel!$A:$F,4,0),"")</f>
        <v>186</v>
      </c>
      <c r="F64" s="8">
        <f>IFERROR(VLOOKUP($B64,[1]_2TOsiptel!$A:$F,5,0),"")</f>
        <v>5135</v>
      </c>
      <c r="G64" s="8">
        <f>IFERROR(VLOOKUP($B64,[1]_2TOsiptel!$A:$F,3,0),"")</f>
        <v>839</v>
      </c>
      <c r="H64" s="9">
        <f>IF(SUM(D64:G64)&gt;0,SUM(D64:G64),"")</f>
        <v>6513</v>
      </c>
      <c r="I64" s="36"/>
      <c r="J64" s="37"/>
    </row>
    <row r="65" spans="2:10" x14ac:dyDescent="0.35">
      <c r="B65" s="47"/>
      <c r="C65" s="7" t="s">
        <v>18</v>
      </c>
      <c r="D65" s="8">
        <f>IFERROR(VLOOKUP($B64,[1]_1TOsipte!$A:$G,6,0),"")</f>
        <v>369</v>
      </c>
      <c r="E65" s="8">
        <f>IFERROR(VLOOKUP($B64,[1]_1TOsipte!$A:$G,4,0),"")</f>
        <v>195</v>
      </c>
      <c r="F65" s="8">
        <f>IFERROR(VLOOKUP($B64,[1]_1TOsipte!$A:$G,5,0),"")</f>
        <v>5330</v>
      </c>
      <c r="G65" s="8">
        <f>IFERROR(VLOOKUP($B64,[1]_1TOsipte!$A:$G,3,0),"")</f>
        <v>862</v>
      </c>
      <c r="H65" s="9">
        <f>IF(SUM(D65:G65)&gt;0,SUM(D65:G65),"")</f>
        <v>6756</v>
      </c>
      <c r="I65" s="36"/>
      <c r="J65" s="37"/>
    </row>
    <row r="66" spans="2:10" x14ac:dyDescent="0.35">
      <c r="B66" s="48"/>
      <c r="C66" s="7" t="s">
        <v>19</v>
      </c>
      <c r="D66" s="10">
        <f>IFERROR((D64/D65),"")</f>
        <v>0.95663956639566394</v>
      </c>
      <c r="E66" s="10">
        <f>IFERROR((E64/E65),"")</f>
        <v>0.9538461538461539</v>
      </c>
      <c r="F66" s="10">
        <f>IFERROR((F64/F65),"")</f>
        <v>0.96341463414634143</v>
      </c>
      <c r="G66" s="10">
        <f>IFERROR((G64/G65),"")</f>
        <v>0.97331786542923437</v>
      </c>
      <c r="H66" s="10">
        <f>IFERROR((H64/H65),"")</f>
        <v>0.9640319715808171</v>
      </c>
      <c r="I66" s="36"/>
      <c r="J66" s="37"/>
    </row>
    <row r="67" spans="2:10" x14ac:dyDescent="0.35">
      <c r="B67" s="46" t="s">
        <v>66</v>
      </c>
      <c r="C67" s="7" t="s">
        <v>17</v>
      </c>
      <c r="D67" s="8">
        <f>IFERROR(VLOOKUP($B67,[1]_2TOsiptel!$A:$F,6,0),"")</f>
        <v>474</v>
      </c>
      <c r="E67" s="8">
        <f>IFERROR(VLOOKUP($B67,[1]_2TOsiptel!$A:$F,4,0),"")</f>
        <v>83</v>
      </c>
      <c r="F67" s="8">
        <f>IFERROR(VLOOKUP($B67,[1]_2TOsiptel!$A:$F,5,0),"")</f>
        <v>2459</v>
      </c>
      <c r="G67" s="8">
        <f>IFERROR(VLOOKUP($B67,[1]_2TOsiptel!$A:$F,3,0),"")</f>
        <v>504</v>
      </c>
      <c r="H67" s="9">
        <f>IF(SUM(D67:G67)&gt;0,SUM(D67:G67),"")</f>
        <v>3520</v>
      </c>
      <c r="I67" s="36"/>
      <c r="J67" s="37"/>
    </row>
    <row r="68" spans="2:10" x14ac:dyDescent="0.35">
      <c r="B68" s="47"/>
      <c r="C68" s="7" t="s">
        <v>18</v>
      </c>
      <c r="D68" s="8">
        <f>IFERROR(VLOOKUP($B67,[1]_1TOsipte!$A:$G,6,0),"")</f>
        <v>501</v>
      </c>
      <c r="E68" s="8">
        <f>IFERROR(VLOOKUP($B67,[1]_1TOsipte!$A:$G,4,0),"")</f>
        <v>88</v>
      </c>
      <c r="F68" s="8">
        <f>IFERROR(VLOOKUP($B67,[1]_1TOsipte!$A:$G,5,0),"")</f>
        <v>2618</v>
      </c>
      <c r="G68" s="8">
        <f>IFERROR(VLOOKUP($B67,[1]_1TOsipte!$A:$G,3,0),"")</f>
        <v>530</v>
      </c>
      <c r="H68" s="9">
        <f>IF(SUM(D68:G68)&gt;0,SUM(D68:G68),"")</f>
        <v>3737</v>
      </c>
      <c r="I68" s="36"/>
      <c r="J68" s="37"/>
    </row>
    <row r="69" spans="2:10" x14ac:dyDescent="0.35">
      <c r="B69" s="48"/>
      <c r="C69" s="7" t="s">
        <v>19</v>
      </c>
      <c r="D69" s="10">
        <f>IFERROR((D67/D68),"")</f>
        <v>0.94610778443113774</v>
      </c>
      <c r="E69" s="10">
        <f>IFERROR((E67/E68),"")</f>
        <v>0.94318181818181823</v>
      </c>
      <c r="F69" s="10">
        <f>IFERROR((F67/F68),"")</f>
        <v>0.93926661573720394</v>
      </c>
      <c r="G69" s="10">
        <f>IFERROR((G67/G68),"")</f>
        <v>0.95094339622641511</v>
      </c>
      <c r="H69" s="10">
        <f>IFERROR((H67/H68),"")</f>
        <v>0.94193203104094192</v>
      </c>
      <c r="I69" s="36"/>
      <c r="J69" s="37"/>
    </row>
    <row r="70" spans="2:10" x14ac:dyDescent="0.35">
      <c r="B70" s="46" t="s">
        <v>67</v>
      </c>
      <c r="C70" s="7" t="s">
        <v>17</v>
      </c>
      <c r="D70" s="8">
        <f>IFERROR(VLOOKUP($B70,[1]_2TOsiptel!$A:$F,6,0),"")</f>
        <v>430</v>
      </c>
      <c r="E70" s="8">
        <f>IFERROR(VLOOKUP($B70,[1]_2TOsiptel!$A:$F,4,0),"")</f>
        <v>106</v>
      </c>
      <c r="F70" s="8">
        <f>IFERROR(VLOOKUP($B70,[1]_2TOsiptel!$A:$F,5,0),"")</f>
        <v>2300</v>
      </c>
      <c r="G70" s="8">
        <f>IFERROR(VLOOKUP($B70,[1]_2TOsiptel!$A:$F,3,0),"")</f>
        <v>299</v>
      </c>
      <c r="H70" s="9">
        <f>IF(SUM(D70:G70)&gt;0,SUM(D70:G70),"")</f>
        <v>3135</v>
      </c>
      <c r="I70" s="36"/>
      <c r="J70" s="37"/>
    </row>
    <row r="71" spans="2:10" x14ac:dyDescent="0.35">
      <c r="B71" s="47"/>
      <c r="C71" s="7" t="s">
        <v>18</v>
      </c>
      <c r="D71" s="8">
        <f>IFERROR(VLOOKUP($B70,[1]_1TOsipte!$A:$G,6,0),"")</f>
        <v>452</v>
      </c>
      <c r="E71" s="8">
        <f>IFERROR(VLOOKUP($B70,[1]_1TOsipte!$A:$G,4,0),"")</f>
        <v>115</v>
      </c>
      <c r="F71" s="8">
        <f>IFERROR(VLOOKUP($B70,[1]_1TOsipte!$A:$G,5,0),"")</f>
        <v>2434</v>
      </c>
      <c r="G71" s="8">
        <f>IFERROR(VLOOKUP($B70,[1]_1TOsipte!$A:$G,3,0),"")</f>
        <v>317</v>
      </c>
      <c r="H71" s="9">
        <f>IF(SUM(D71:G71)&gt;0,SUM(D71:G71),"")</f>
        <v>3318</v>
      </c>
      <c r="I71" s="36"/>
      <c r="J71" s="37"/>
    </row>
    <row r="72" spans="2:10" x14ac:dyDescent="0.35">
      <c r="B72" s="48"/>
      <c r="C72" s="7" t="s">
        <v>19</v>
      </c>
      <c r="D72" s="10">
        <f>IFERROR((D70/D71),"")</f>
        <v>0.95132743362831862</v>
      </c>
      <c r="E72" s="10">
        <f>IFERROR((E70/E71),"")</f>
        <v>0.92173913043478262</v>
      </c>
      <c r="F72" s="10">
        <f>IFERROR((F70/F71),"")</f>
        <v>0.94494658997534919</v>
      </c>
      <c r="G72" s="10">
        <f>IFERROR((G70/G71),"")</f>
        <v>0.94321766561514198</v>
      </c>
      <c r="H72" s="10">
        <f>IFERROR((H70/H71),"")</f>
        <v>0.94484629294755873</v>
      </c>
      <c r="I72" s="36"/>
      <c r="J72" s="37"/>
    </row>
    <row r="73" spans="2:10" x14ac:dyDescent="0.35">
      <c r="B73" s="46" t="s">
        <v>68</v>
      </c>
      <c r="C73" s="7" t="s">
        <v>17</v>
      </c>
      <c r="D73" s="8">
        <f>IFERROR(VLOOKUP($B73,[1]_2TOsiptel!$A:$F,6,0),"")</f>
        <v>604</v>
      </c>
      <c r="E73" s="8">
        <f>IFERROR(VLOOKUP($B73,[1]_2TOsiptel!$A:$F,4,0),"")</f>
        <v>152</v>
      </c>
      <c r="F73" s="8">
        <f>IFERROR(VLOOKUP($B73,[1]_2TOsiptel!$A:$F,5,0),"")</f>
        <v>4648</v>
      </c>
      <c r="G73" s="8">
        <f>IFERROR(VLOOKUP($B73,[1]_2TOsiptel!$A:$F,3,0),"")</f>
        <v>415</v>
      </c>
      <c r="H73" s="9">
        <f>IF(SUM(D73:G73)&gt;0,SUM(D73:G73),"")</f>
        <v>5819</v>
      </c>
      <c r="I73" s="36"/>
      <c r="J73" s="37"/>
    </row>
    <row r="74" spans="2:10" x14ac:dyDescent="0.35">
      <c r="B74" s="47"/>
      <c r="C74" s="7" t="s">
        <v>18</v>
      </c>
      <c r="D74" s="8">
        <f>IFERROR(VLOOKUP($B73,[1]_1TOsipte!$A:$G,6,0),"")</f>
        <v>661</v>
      </c>
      <c r="E74" s="8">
        <f>IFERROR(VLOOKUP($B73,[1]_1TOsipte!$A:$G,4,0),"")</f>
        <v>171</v>
      </c>
      <c r="F74" s="8">
        <f>IFERROR(VLOOKUP($B73,[1]_1TOsipte!$A:$G,5,0),"")</f>
        <v>5079</v>
      </c>
      <c r="G74" s="8">
        <f>IFERROR(VLOOKUP($B73,[1]_1TOsipte!$A:$G,3,0),"")</f>
        <v>439</v>
      </c>
      <c r="H74" s="9">
        <f>IF(SUM(D74:G74)&gt;0,SUM(D74:G74),"")</f>
        <v>6350</v>
      </c>
      <c r="I74" s="36"/>
      <c r="J74" s="37"/>
    </row>
    <row r="75" spans="2:10" x14ac:dyDescent="0.35">
      <c r="B75" s="48"/>
      <c r="C75" s="7" t="s">
        <v>19</v>
      </c>
      <c r="D75" s="10">
        <f>IFERROR((D73/D74),"")</f>
        <v>0.913767019667171</v>
      </c>
      <c r="E75" s="10">
        <f>IFERROR((E73/E74),"")</f>
        <v>0.88888888888888884</v>
      </c>
      <c r="F75" s="10">
        <f>IFERROR((F73/F74),"")</f>
        <v>0.91514077574325658</v>
      </c>
      <c r="G75" s="10">
        <f>IFERROR((G73/G74),"")</f>
        <v>0.9453302961275627</v>
      </c>
      <c r="H75" s="10">
        <f>IFERROR((H73/H74),"")</f>
        <v>0.9163779527559055</v>
      </c>
      <c r="I75" s="36"/>
      <c r="J75" s="37"/>
    </row>
    <row r="76" spans="2:10" x14ac:dyDescent="0.35">
      <c r="B76" s="46" t="s">
        <v>69</v>
      </c>
      <c r="C76" s="7" t="s">
        <v>17</v>
      </c>
      <c r="D76" s="8">
        <f>IFERROR(VLOOKUP($B76,[1]_2TOsiptel!$A:$F,6,0),"")</f>
        <v>765</v>
      </c>
      <c r="E76" s="8">
        <f>IFERROR(VLOOKUP($B76,[1]_2TOsiptel!$A:$F,4,0),"")</f>
        <v>355</v>
      </c>
      <c r="F76" s="8">
        <f>IFERROR(VLOOKUP($B76,[1]_2TOsiptel!$A:$F,5,0),"")</f>
        <v>2474</v>
      </c>
      <c r="G76" s="8">
        <f>IFERROR(VLOOKUP($B76,[1]_2TOsiptel!$A:$F,3,0),"")</f>
        <v>361</v>
      </c>
      <c r="H76" s="9">
        <f>IF(SUM(D76:G76)&gt;0,SUM(D76:G76),"")</f>
        <v>3955</v>
      </c>
      <c r="I76" s="36"/>
      <c r="J76" s="37"/>
    </row>
    <row r="77" spans="2:10" x14ac:dyDescent="0.35">
      <c r="B77" s="47"/>
      <c r="C77" s="7" t="s">
        <v>18</v>
      </c>
      <c r="D77" s="8">
        <f>IFERROR(VLOOKUP($B76,[1]_1TOsipte!$A:$G,6,0),"")</f>
        <v>786</v>
      </c>
      <c r="E77" s="8">
        <f>IFERROR(VLOOKUP($B76,[1]_1TOsipte!$A:$G,4,0),"")</f>
        <v>359</v>
      </c>
      <c r="F77" s="8">
        <f>IFERROR(VLOOKUP($B76,[1]_1TOsipte!$A:$G,5,0),"")</f>
        <v>2527</v>
      </c>
      <c r="G77" s="8">
        <f>IFERROR(VLOOKUP($B76,[1]_1TOsipte!$A:$G,3,0),"")</f>
        <v>363</v>
      </c>
      <c r="H77" s="9">
        <f>IF(SUM(D77:G77)&gt;0,SUM(D77:G77),"")</f>
        <v>4035</v>
      </c>
      <c r="I77" s="36"/>
      <c r="J77" s="37"/>
    </row>
    <row r="78" spans="2:10" x14ac:dyDescent="0.35">
      <c r="B78" s="48"/>
      <c r="C78" s="7" t="s">
        <v>19</v>
      </c>
      <c r="D78" s="10">
        <f>IFERROR((D76/D77),"")</f>
        <v>0.97328244274809161</v>
      </c>
      <c r="E78" s="10">
        <f>IFERROR((E76/E77),"")</f>
        <v>0.9888579387186629</v>
      </c>
      <c r="F78" s="10">
        <f>IFERROR((F76/F77),"")</f>
        <v>0.97902651365255244</v>
      </c>
      <c r="G78" s="10">
        <f>IFERROR((G76/G77),"")</f>
        <v>0.99449035812672182</v>
      </c>
      <c r="H78" s="10">
        <f>IFERROR((H76/H77),"")</f>
        <v>0.9801734820322181</v>
      </c>
      <c r="I78" s="36"/>
      <c r="J78" s="37"/>
    </row>
    <row r="79" spans="2:10" x14ac:dyDescent="0.35">
      <c r="B79" s="46" t="s">
        <v>70</v>
      </c>
      <c r="C79" s="7" t="s">
        <v>17</v>
      </c>
      <c r="D79" s="8">
        <f>IFERROR(VLOOKUP($B79,[1]_2TOsiptel!$A:$F,6,0),"")</f>
        <v>1556</v>
      </c>
      <c r="E79" s="8">
        <f>IFERROR(VLOOKUP($B79,[1]_2TOsiptel!$A:$F,4,0),"")</f>
        <v>311</v>
      </c>
      <c r="F79" s="8">
        <f>IFERROR(VLOOKUP($B79,[1]_2TOsiptel!$A:$F,5,0),"")</f>
        <v>5654</v>
      </c>
      <c r="G79" s="8">
        <f>IFERROR(VLOOKUP($B79,[1]_2TOsiptel!$A:$F,3,0),"")</f>
        <v>312</v>
      </c>
      <c r="H79" s="9">
        <f>IF(SUM(D79:G79)&gt;0,SUM(D79:G79),"")</f>
        <v>7833</v>
      </c>
      <c r="I79" s="36"/>
      <c r="J79" s="37"/>
    </row>
    <row r="80" spans="2:10" x14ac:dyDescent="0.35">
      <c r="B80" s="47"/>
      <c r="C80" s="7" t="s">
        <v>18</v>
      </c>
      <c r="D80" s="8">
        <f>IFERROR(VLOOKUP($B79,[1]_1TOsipte!$A:$G,6,0),"")</f>
        <v>1666</v>
      </c>
      <c r="E80" s="8">
        <f>IFERROR(VLOOKUP($B79,[1]_1TOsipte!$A:$G,4,0),"")</f>
        <v>326</v>
      </c>
      <c r="F80" s="8">
        <f>IFERROR(VLOOKUP($B79,[1]_1TOsipte!$A:$G,5,0),"")</f>
        <v>5892</v>
      </c>
      <c r="G80" s="8">
        <f>IFERROR(VLOOKUP($B79,[1]_1TOsipte!$A:$G,3,0),"")</f>
        <v>324</v>
      </c>
      <c r="H80" s="9">
        <f>IF(SUM(D80:G80)&gt;0,SUM(D80:G80),"")</f>
        <v>8208</v>
      </c>
      <c r="I80" s="36"/>
      <c r="J80" s="37"/>
    </row>
    <row r="81" spans="2:10" x14ac:dyDescent="0.35">
      <c r="B81" s="48"/>
      <c r="C81" s="7" t="s">
        <v>19</v>
      </c>
      <c r="D81" s="10">
        <f>IFERROR((D79/D80),"")</f>
        <v>0.93397358943577435</v>
      </c>
      <c r="E81" s="10">
        <f>IFERROR((E79/E80),"")</f>
        <v>0.95398773006134974</v>
      </c>
      <c r="F81" s="10">
        <f>IFERROR((F79/F80),"")</f>
        <v>0.95960624575695863</v>
      </c>
      <c r="G81" s="10">
        <f>IFERROR((G79/G80),"")</f>
        <v>0.96296296296296291</v>
      </c>
      <c r="H81" s="10">
        <f>IFERROR((H79/H80),"")</f>
        <v>0.95431286549707606</v>
      </c>
      <c r="I81" s="36"/>
      <c r="J81" s="37"/>
    </row>
    <row r="82" spans="2:10" x14ac:dyDescent="0.35">
      <c r="B82" s="46" t="s">
        <v>71</v>
      </c>
      <c r="C82" s="7" t="s">
        <v>17</v>
      </c>
      <c r="D82" s="8">
        <f>IFERROR(VLOOKUP($B82,[1]_2TOsiptel!$A:$F,6,0),"")</f>
        <v>216</v>
      </c>
      <c r="E82" s="8">
        <f>IFERROR(VLOOKUP($B82,[1]_2TOsiptel!$A:$F,4,0),"")</f>
        <v>78</v>
      </c>
      <c r="F82" s="8">
        <f>IFERROR(VLOOKUP($B82,[1]_2TOsiptel!$A:$F,5,0),"")</f>
        <v>3683</v>
      </c>
      <c r="G82" s="8">
        <f>IFERROR(VLOOKUP($B82,[1]_2TOsiptel!$A:$F,3,0),"")</f>
        <v>359</v>
      </c>
      <c r="H82" s="9">
        <f>IF(SUM(D82:G82)&gt;0,SUM(D82:G82),"")</f>
        <v>4336</v>
      </c>
      <c r="I82" s="36"/>
      <c r="J82" s="37"/>
    </row>
    <row r="83" spans="2:10" x14ac:dyDescent="0.35">
      <c r="B83" s="47"/>
      <c r="C83" s="7" t="s">
        <v>18</v>
      </c>
      <c r="D83" s="8">
        <f>IFERROR(VLOOKUP($B82,[1]_1TOsipte!$A:$G,6,0),"")</f>
        <v>217</v>
      </c>
      <c r="E83" s="8">
        <f>IFERROR(VLOOKUP($B82,[1]_1TOsipte!$A:$G,4,0),"")</f>
        <v>78</v>
      </c>
      <c r="F83" s="8">
        <f>IFERROR(VLOOKUP($B82,[1]_1TOsipte!$A:$G,5,0),"")</f>
        <v>3697</v>
      </c>
      <c r="G83" s="8">
        <f>IFERROR(VLOOKUP($B82,[1]_1TOsipte!$A:$G,3,0),"")</f>
        <v>361</v>
      </c>
      <c r="H83" s="9">
        <f>IF(SUM(D83:G83)&gt;0,SUM(D83:G83),"")</f>
        <v>4353</v>
      </c>
      <c r="I83" s="36"/>
      <c r="J83" s="37"/>
    </row>
    <row r="84" spans="2:10" x14ac:dyDescent="0.35">
      <c r="B84" s="48"/>
      <c r="C84" s="7" t="s">
        <v>19</v>
      </c>
      <c r="D84" s="10">
        <f>IFERROR((D82/D83),"")</f>
        <v>0.99539170506912444</v>
      </c>
      <c r="E84" s="10">
        <f>IFERROR((E82/E83),"")</f>
        <v>1</v>
      </c>
      <c r="F84" s="10">
        <f>IFERROR((F82/F83),"")</f>
        <v>0.99621314579388698</v>
      </c>
      <c r="G84" s="10">
        <f>IFERROR((G82/G83),"")</f>
        <v>0.9944598337950139</v>
      </c>
      <c r="H84" s="10">
        <f>IFERROR((H82/H83),"")</f>
        <v>0.99609464736963016</v>
      </c>
      <c r="I84" s="36"/>
      <c r="J84" s="37"/>
    </row>
    <row r="85" spans="2:10" x14ac:dyDescent="0.35">
      <c r="B85" s="46" t="s">
        <v>72</v>
      </c>
      <c r="C85" s="7" t="s">
        <v>17</v>
      </c>
      <c r="D85" s="8">
        <f>IFERROR(VLOOKUP($B85,[1]_2TOsiptel!$A:$F,6,0),"")</f>
        <v>23</v>
      </c>
      <c r="E85" s="8">
        <f>IFERROR(VLOOKUP($B85,[1]_2TOsiptel!$A:$F,4,0),"")</f>
        <v>37</v>
      </c>
      <c r="F85" s="8">
        <f>IFERROR(VLOOKUP($B85,[1]_2TOsiptel!$A:$F,5,0),"")</f>
        <v>1519</v>
      </c>
      <c r="G85" s="8">
        <f>IFERROR(VLOOKUP($B85,[1]_2TOsiptel!$A:$F,3,0),"")</f>
        <v>471</v>
      </c>
      <c r="H85" s="9">
        <f>IF(SUM(D85:G85)&gt;0,SUM(D85:G85),"")</f>
        <v>2050</v>
      </c>
      <c r="I85" s="36"/>
      <c r="J85" s="37"/>
    </row>
    <row r="86" spans="2:10" x14ac:dyDescent="0.35">
      <c r="B86" s="47"/>
      <c r="C86" s="7" t="s">
        <v>18</v>
      </c>
      <c r="D86" s="8">
        <f>IFERROR(VLOOKUP($B85,[1]_1TOsipte!$A:$G,6,0),"")</f>
        <v>23</v>
      </c>
      <c r="E86" s="8">
        <f>IFERROR(VLOOKUP($B85,[1]_1TOsipte!$A:$G,4,0),"")</f>
        <v>37</v>
      </c>
      <c r="F86" s="8">
        <f>IFERROR(VLOOKUP($B85,[1]_1TOsipte!$A:$G,5,0),"")</f>
        <v>1522</v>
      </c>
      <c r="G86" s="8">
        <f>IFERROR(VLOOKUP($B85,[1]_1TOsipte!$A:$G,3,0),"")</f>
        <v>473</v>
      </c>
      <c r="H86" s="9">
        <f>IF(SUM(D86:G86)&gt;0,SUM(D86:G86),"")</f>
        <v>2055</v>
      </c>
      <c r="I86" s="36"/>
      <c r="J86" s="37"/>
    </row>
    <row r="87" spans="2:10" x14ac:dyDescent="0.35">
      <c r="B87" s="48"/>
      <c r="C87" s="7" t="s">
        <v>19</v>
      </c>
      <c r="D87" s="10">
        <f>IFERROR((D85/D86),"")</f>
        <v>1</v>
      </c>
      <c r="E87" s="10">
        <f>IFERROR((E85/E86),"")</f>
        <v>1</v>
      </c>
      <c r="F87" s="10">
        <f>IFERROR((F85/F86),"")</f>
        <v>0.99802890932982913</v>
      </c>
      <c r="G87" s="10">
        <f>IFERROR((G85/G86),"")</f>
        <v>0.99577167019027479</v>
      </c>
      <c r="H87" s="10">
        <f>IFERROR((H85/H86),"")</f>
        <v>0.9975669099756691</v>
      </c>
      <c r="I87" s="36"/>
      <c r="J87" s="37"/>
    </row>
    <row r="88" spans="2:10" x14ac:dyDescent="0.35">
      <c r="B88" s="46" t="s">
        <v>73</v>
      </c>
      <c r="C88" s="7" t="s">
        <v>17</v>
      </c>
      <c r="D88" s="8">
        <f>IFERROR(VLOOKUP($B88,[1]_2TOsiptel!$A:$F,6,0),"")</f>
        <v>1261</v>
      </c>
      <c r="E88" s="8">
        <f>IFERROR(VLOOKUP($B88,[1]_2TOsiptel!$A:$F,4,0),"")</f>
        <v>330</v>
      </c>
      <c r="F88" s="8">
        <f>IFERROR(VLOOKUP($B88,[1]_2TOsiptel!$A:$F,5,0),"")</f>
        <v>3127</v>
      </c>
      <c r="G88" s="8">
        <f>IFERROR(VLOOKUP($B88,[1]_2TOsiptel!$A:$F,3,0),"")</f>
        <v>840</v>
      </c>
      <c r="H88" s="9">
        <f>IF(SUM(D88:G88)&gt;0,SUM(D88:G88),"")</f>
        <v>5558</v>
      </c>
      <c r="I88" s="36"/>
      <c r="J88" s="37"/>
    </row>
    <row r="89" spans="2:10" x14ac:dyDescent="0.35">
      <c r="B89" s="47"/>
      <c r="C89" s="7" t="s">
        <v>18</v>
      </c>
      <c r="D89" s="8">
        <f>IFERROR(VLOOKUP($B88,[1]_1TOsipte!$A:$G,6,0),"")</f>
        <v>1314</v>
      </c>
      <c r="E89" s="8">
        <f>IFERROR(VLOOKUP($B88,[1]_1TOsipte!$A:$G,4,0),"")</f>
        <v>339</v>
      </c>
      <c r="F89" s="8">
        <f>IFERROR(VLOOKUP($B88,[1]_1TOsipte!$A:$G,5,0),"")</f>
        <v>3211</v>
      </c>
      <c r="G89" s="8">
        <f>IFERROR(VLOOKUP($B88,[1]_1TOsipte!$A:$G,3,0),"")</f>
        <v>846</v>
      </c>
      <c r="H89" s="9">
        <f>IF(SUM(D89:G89)&gt;0,SUM(D89:G89),"")</f>
        <v>5710</v>
      </c>
      <c r="I89" s="36"/>
      <c r="J89" s="37"/>
    </row>
    <row r="90" spans="2:10" x14ac:dyDescent="0.35">
      <c r="B90" s="48"/>
      <c r="C90" s="7" t="s">
        <v>19</v>
      </c>
      <c r="D90" s="10">
        <f>IFERROR((D88/D89),"")</f>
        <v>0.95966514459665142</v>
      </c>
      <c r="E90" s="10">
        <f>IFERROR((E88/E89),"")</f>
        <v>0.97345132743362828</v>
      </c>
      <c r="F90" s="10">
        <f>IFERROR((F88/F89),"")</f>
        <v>0.97383992525692931</v>
      </c>
      <c r="G90" s="10">
        <f>IFERROR((G88/G89),"")</f>
        <v>0.99290780141843971</v>
      </c>
      <c r="H90" s="10">
        <f>IFERROR((H88/H89),"")</f>
        <v>0.97338003502626969</v>
      </c>
      <c r="I90" s="36"/>
      <c r="J90" s="37"/>
    </row>
    <row r="91" spans="2:10" x14ac:dyDescent="0.35">
      <c r="B91" s="46" t="s">
        <v>74</v>
      </c>
      <c r="C91" s="7" t="s">
        <v>17</v>
      </c>
      <c r="D91" s="8">
        <f>IFERROR(VLOOKUP($B91,[1]_2TOsiptel!$A:$F,6,0),"")</f>
        <v>13</v>
      </c>
      <c r="E91" s="8">
        <f>IFERROR(VLOOKUP($B91,[1]_2TOsiptel!$A:$F,4,0),"")</f>
        <v>0</v>
      </c>
      <c r="F91" s="8">
        <f>IFERROR(VLOOKUP($B91,[1]_2TOsiptel!$A:$F,5,0),"")</f>
        <v>776</v>
      </c>
      <c r="G91" s="8">
        <f>IFERROR(VLOOKUP($B91,[1]_2TOsiptel!$A:$F,3,0),"")</f>
        <v>633</v>
      </c>
      <c r="H91" s="9">
        <f>IF(SUM(D91:G91)&gt;0,SUM(D91:G91),"")</f>
        <v>1422</v>
      </c>
      <c r="I91" s="36"/>
      <c r="J91" s="37"/>
    </row>
    <row r="92" spans="2:10" x14ac:dyDescent="0.35">
      <c r="B92" s="47"/>
      <c r="C92" s="7" t="s">
        <v>18</v>
      </c>
      <c r="D92" s="8">
        <f>IFERROR(VLOOKUP($B91,[1]_1TOsipte!$A:$G,6,0),"")</f>
        <v>14</v>
      </c>
      <c r="E92" s="8">
        <f>IFERROR(VLOOKUP($B91,[1]_1TOsipte!$A:$G,4,0),"")</f>
        <v>0</v>
      </c>
      <c r="F92" s="8">
        <f>IFERROR(VLOOKUP($B91,[1]_1TOsipte!$A:$G,5,0),"")</f>
        <v>780</v>
      </c>
      <c r="G92" s="8">
        <f>IFERROR(VLOOKUP($B91,[1]_1TOsipte!$A:$G,3,0),"")</f>
        <v>634</v>
      </c>
      <c r="H92" s="9">
        <f>IF(SUM(D92:G92)&gt;0,SUM(D92:G92),"")</f>
        <v>1428</v>
      </c>
      <c r="I92" s="36"/>
      <c r="J92" s="37"/>
    </row>
    <row r="93" spans="2:10" x14ac:dyDescent="0.35">
      <c r="B93" s="48"/>
      <c r="C93" s="7" t="s">
        <v>19</v>
      </c>
      <c r="D93" s="10">
        <f>IFERROR((D91/D92),"")</f>
        <v>0.9285714285714286</v>
      </c>
      <c r="E93" s="10" t="str">
        <f>IFERROR((E91/E92),"")</f>
        <v/>
      </c>
      <c r="F93" s="10">
        <f>IFERROR((F91/F92),"")</f>
        <v>0.99487179487179489</v>
      </c>
      <c r="G93" s="10">
        <f>IFERROR((G91/G92),"")</f>
        <v>0.99842271293375395</v>
      </c>
      <c r="H93" s="10">
        <f>IFERROR((H91/H92),"")</f>
        <v>0.99579831932773111</v>
      </c>
      <c r="I93" s="36"/>
      <c r="J93" s="37"/>
    </row>
    <row r="94" spans="2:10" x14ac:dyDescent="0.35">
      <c r="B94" s="62" t="s">
        <v>52</v>
      </c>
      <c r="C94" s="11" t="s">
        <v>17</v>
      </c>
      <c r="D94" s="9">
        <f>SUM(D13,D16,D19,D22,D25,D28,D31,D34,D37,D40,D43,D46,D49,D52,D55,D58,D64,D67,D70,D73,D76,D79,D82,D85,D88,D91)</f>
        <v>17112</v>
      </c>
      <c r="E94" s="9">
        <f>SUM(E13,E16,E19,E22,E25,E28,E31,E34,E37,E40,E43,E46,E49,E52,E55,E58,E64,E67,E70,E73,E76,E79,E82,E85,E88,E91)</f>
        <v>5299</v>
      </c>
      <c r="F94" s="9">
        <f>SUM(F13,F16,F19,F22,F25,F28,F31,F34,F37,F40,F43,F46,F49,F52,F55,F58,F64,F67,F70,F73,F76,F79,F82,F85,F88,F91)</f>
        <v>81885</v>
      </c>
      <c r="G94" s="9">
        <f>SUM(G13,G16,G19,G22,G25,G28,G31,G34,G37,G40,G43,G46,G49,G52,G55,G58,G64,G67,G70,G73,G76,G79,G82,G85,G88,G91)</f>
        <v>12785</v>
      </c>
      <c r="H94" s="9">
        <f>SUM(H13,H16,H19,H22,H25,H28,H31,H34,H37,H40,H43,H46,H49,H52,H55,H58,H64,H67,H70,H73,H76,H79,H82,H85,H88,H91)</f>
        <v>117081</v>
      </c>
      <c r="I94" s="36"/>
      <c r="J94" s="37"/>
    </row>
    <row r="95" spans="2:10" x14ac:dyDescent="0.35">
      <c r="B95" s="62"/>
      <c r="C95" s="11" t="s">
        <v>18</v>
      </c>
      <c r="D95" s="9">
        <f>SUM(D14,D17,D20,D23,D26,D29,D32,D35,D38,D41,D44,D47,D50,D53,D56,D59,D65,D68,D71,D74,D77,D80,D83,D86,D89,D92)</f>
        <v>18257</v>
      </c>
      <c r="E95" s="9">
        <f>SUM(E14,E17,E20,E23,E26,E29,E32,E35,E38,E41,E44,E47,E50,E53,E56,E59,E65,E68,E71,E74,E77,E80,E83,E86,E89,E92)</f>
        <v>5581</v>
      </c>
      <c r="F95" s="9">
        <f>SUM(F14,F17,F20,F23,F26,F29,F32,F35,F38,F41,F44,F47,F50,F53,F56,F59,F65,F68,F71,F74,F77,F80,F83,F86,F89,F92)</f>
        <v>85898</v>
      </c>
      <c r="G95" s="9">
        <f>SUM(G14,G17,G20,G23,G26,G29,G32,G35,G38,G41,G44,G47,G50,G53,G56,G59,G65,G68,G71,G74,G77,G80,G83,G86,G89,G92)</f>
        <v>13156</v>
      </c>
      <c r="H95" s="9">
        <f>SUM(H14,H17,H20,H23,H26,H29,H32,H35,H38,H41,H44,H47,H50,H53,H56,H59,H65,H68,H71,H74,H77,H80,H83,H86,H89,H92)</f>
        <v>122892</v>
      </c>
      <c r="I95" s="36"/>
      <c r="J95" s="37"/>
    </row>
    <row r="96" spans="2:10" x14ac:dyDescent="0.35">
      <c r="B96" s="62"/>
      <c r="C96" s="11" t="s">
        <v>19</v>
      </c>
      <c r="D96" s="12">
        <f>IFERROR((D94/D95),0)</f>
        <v>0.93728432929835137</v>
      </c>
      <c r="E96" s="12">
        <f>IFERROR((E94/E95),0)</f>
        <v>0.94947142089231318</v>
      </c>
      <c r="F96" s="12">
        <f>IFERROR((F94/F95),0)</f>
        <v>0.95328179934340729</v>
      </c>
      <c r="G96" s="12">
        <f>IFERROR((G94/G95),0)</f>
        <v>0.97179993919124352</v>
      </c>
      <c r="H96" s="12">
        <f>IFERROR((H94/H95),0)</f>
        <v>0.95271457865442832</v>
      </c>
      <c r="I96" s="36"/>
      <c r="J96" s="37"/>
    </row>
  </sheetData>
  <mergeCells count="10">
    <mergeCell ref="B94:B96"/>
    <mergeCell ref="B2:H2"/>
    <mergeCell ref="B3:H3"/>
    <mergeCell ref="B4:H4"/>
    <mergeCell ref="I3:M3"/>
    <mergeCell ref="I4:M4"/>
    <mergeCell ref="I10:L10"/>
    <mergeCell ref="C9:F9"/>
    <mergeCell ref="C10:F10"/>
    <mergeCell ref="B12:C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99664-B5DC-45EE-B97F-45D3A47A98FC}">
  <dimension ref="B2:E40"/>
  <sheetViews>
    <sheetView showGridLines="0" tabSelected="1" zoomScale="85" zoomScaleNormal="85" workbookViewId="0">
      <selection activeCell="H13" sqref="H13"/>
    </sheetView>
  </sheetViews>
  <sheetFormatPr baseColWidth="10" defaultColWidth="9.1796875" defaultRowHeight="12" x14ac:dyDescent="0.3"/>
  <cols>
    <col min="1" max="1" width="5.26953125" style="13" customWidth="1"/>
    <col min="2" max="2" width="25.453125" style="13" customWidth="1"/>
    <col min="3" max="3" width="26.54296875" style="13" customWidth="1"/>
    <col min="4" max="4" width="20.7265625" style="13" customWidth="1"/>
    <col min="5" max="5" width="13.7265625" style="13" customWidth="1"/>
    <col min="6" max="16384" width="9.1796875" style="13"/>
  </cols>
  <sheetData>
    <row r="2" spans="2:5" ht="14.5" x14ac:dyDescent="0.35">
      <c r="B2" s="60" t="s">
        <v>21</v>
      </c>
      <c r="C2" s="60"/>
      <c r="D2" s="60"/>
      <c r="E2" s="60"/>
    </row>
    <row r="3" spans="2:5" ht="14.5" x14ac:dyDescent="0.3">
      <c r="B3" s="61" t="s">
        <v>22</v>
      </c>
      <c r="C3" s="61"/>
      <c r="D3" s="61"/>
      <c r="E3" s="61"/>
    </row>
    <row r="4" spans="2:5" ht="14.5" x14ac:dyDescent="0.35">
      <c r="B4" s="60" t="s">
        <v>1</v>
      </c>
      <c r="C4" s="60"/>
      <c r="D4" s="60"/>
      <c r="E4" s="60"/>
    </row>
    <row r="6" spans="2:5" ht="14.5" x14ac:dyDescent="0.35">
      <c r="B6" t="s">
        <v>2</v>
      </c>
      <c r="C6" t="s">
        <v>79</v>
      </c>
    </row>
    <row r="7" spans="2:5" ht="14.5" x14ac:dyDescent="0.35">
      <c r="B7" t="s">
        <v>3</v>
      </c>
      <c r="C7" s="54">
        <v>2020</v>
      </c>
    </row>
    <row r="8" spans="2:5" ht="14.5" x14ac:dyDescent="0.35">
      <c r="B8" t="s">
        <v>4</v>
      </c>
      <c r="C8" t="str">
        <f>'Anexo G (TEAP)'!C8</f>
        <v>Noviembre</v>
      </c>
    </row>
    <row r="9" spans="2:5" ht="14.5" x14ac:dyDescent="0.35">
      <c r="B9" t="s">
        <v>6</v>
      </c>
      <c r="C9" t="s">
        <v>23</v>
      </c>
    </row>
    <row r="10" spans="2:5" ht="14.5" x14ac:dyDescent="0.35">
      <c r="B10" s="54" t="s">
        <v>5</v>
      </c>
      <c r="C10" s="64" t="s">
        <v>24</v>
      </c>
      <c r="D10" s="64"/>
      <c r="E10" s="64"/>
    </row>
    <row r="11" spans="2:5" x14ac:dyDescent="0.3">
      <c r="C11" s="64"/>
      <c r="D11" s="64"/>
      <c r="E11" s="64"/>
    </row>
    <row r="13" spans="2:5" ht="43.5" customHeight="1" x14ac:dyDescent="0.3">
      <c r="B13" s="56" t="s">
        <v>9</v>
      </c>
      <c r="C13" s="23" t="s">
        <v>25</v>
      </c>
      <c r="D13" s="23" t="s">
        <v>26</v>
      </c>
      <c r="E13" s="56" t="s">
        <v>27</v>
      </c>
    </row>
    <row r="14" spans="2:5" x14ac:dyDescent="0.3">
      <c r="B14" s="24" t="s">
        <v>53</v>
      </c>
      <c r="C14" s="25">
        <f>IFERROR(VLOOKUP(B14,[1]_3TOsiptel!$A:$G,7,0),0)</f>
        <v>46</v>
      </c>
      <c r="D14" s="25">
        <f>IFERROR(VLOOKUP(B14,[1]_1TOsipte!$A:$G,7,0),0)</f>
        <v>5063</v>
      </c>
      <c r="E14" s="26">
        <f>IFERROR((C14/D14),0)</f>
        <v>9.085522417539009E-3</v>
      </c>
    </row>
    <row r="15" spans="2:5" x14ac:dyDescent="0.3">
      <c r="B15" s="24" t="s">
        <v>54</v>
      </c>
      <c r="C15" s="25">
        <f>IFERROR(VLOOKUP(B15,[1]_3TOsiptel!$A:$G,7,0),0)</f>
        <v>142</v>
      </c>
      <c r="D15" s="25">
        <f>IFERROR(VLOOKUP(B15,[1]_1TOsipte!$A:$G,7,0),0)</f>
        <v>8264</v>
      </c>
      <c r="E15" s="26">
        <f>IFERROR((C15/D15),0)</f>
        <v>1.718296224588577E-2</v>
      </c>
    </row>
    <row r="16" spans="2:5" x14ac:dyDescent="0.3">
      <c r="B16" s="24" t="s">
        <v>55</v>
      </c>
      <c r="C16" s="25">
        <f>IFERROR(VLOOKUP(B16,[1]_3TOsiptel!$A:$G,7,0),0)</f>
        <v>61</v>
      </c>
      <c r="D16" s="25">
        <f>IFERROR(VLOOKUP(B16,[1]_1TOsipte!$A:$G,7,0),0)</f>
        <v>3263</v>
      </c>
      <c r="E16" s="26">
        <f>IFERROR((C16/D16),0)</f>
        <v>1.8694452957401166E-2</v>
      </c>
    </row>
    <row r="17" spans="2:5" x14ac:dyDescent="0.3">
      <c r="B17" s="24" t="s">
        <v>56</v>
      </c>
      <c r="C17" s="25">
        <f>IFERROR(VLOOKUP(B17,[1]_3TOsiptel!$A:$G,7,0),0)</f>
        <v>66</v>
      </c>
      <c r="D17" s="25">
        <f>IFERROR(VLOOKUP(B17,[1]_1TOsipte!$A:$G,7,0),0)</f>
        <v>4261</v>
      </c>
      <c r="E17" s="26">
        <f>IFERROR((C17/D17),0)</f>
        <v>1.5489321755456465E-2</v>
      </c>
    </row>
    <row r="18" spans="2:5" x14ac:dyDescent="0.3">
      <c r="B18" s="24" t="s">
        <v>57</v>
      </c>
      <c r="C18" s="25">
        <f>IFERROR(VLOOKUP(B18,[1]_3TOsiptel!$A:$G,7,0),0)</f>
        <v>34</v>
      </c>
      <c r="D18" s="25">
        <f>IFERROR(VLOOKUP(B18,[1]_1TOsipte!$A:$G,7,0),0)</f>
        <v>6530</v>
      </c>
      <c r="E18" s="26">
        <f>IFERROR((C18/D18),0)</f>
        <v>5.206738131699847E-3</v>
      </c>
    </row>
    <row r="19" spans="2:5" x14ac:dyDescent="0.3">
      <c r="B19" s="24" t="s">
        <v>58</v>
      </c>
      <c r="C19" s="25">
        <f>IFERROR(VLOOKUP(B19,[1]_3TOsiptel!$A:$G,7,0),0)</f>
        <v>29</v>
      </c>
      <c r="D19" s="25">
        <f>IFERROR(VLOOKUP(B19,[1]_1TOsipte!$A:$G,7,0),0)</f>
        <v>3559</v>
      </c>
      <c r="E19" s="26">
        <f>IFERROR((C19/D19),0)</f>
        <v>8.1483562798538908E-3</v>
      </c>
    </row>
    <row r="20" spans="2:5" x14ac:dyDescent="0.3">
      <c r="B20" s="24" t="s">
        <v>59</v>
      </c>
      <c r="C20" s="25">
        <f>IFERROR(VLOOKUP(B20,[1]_3TOsiptel!$A:$G,7,0),0)</f>
        <v>30</v>
      </c>
      <c r="D20" s="25">
        <f>IFERROR(VLOOKUP(B20,[1]_1TOsipte!$A:$G,7,0),0)</f>
        <v>2035</v>
      </c>
      <c r="E20" s="26">
        <f>IFERROR((C20/D20),0)</f>
        <v>1.4742014742014743E-2</v>
      </c>
    </row>
    <row r="21" spans="2:5" x14ac:dyDescent="0.3">
      <c r="B21" s="24" t="s">
        <v>60</v>
      </c>
      <c r="C21" s="25">
        <f>IFERROR(VLOOKUP(B21,[1]_3TOsiptel!$A:$G,7,0),0)</f>
        <v>7</v>
      </c>
      <c r="D21" s="25">
        <f>IFERROR(VLOOKUP(B21,[1]_1TOsipte!$A:$G,7,0),0)</f>
        <v>2714</v>
      </c>
      <c r="E21" s="26">
        <f>IFERROR((C21/D21),0)</f>
        <v>2.5792188651436992E-3</v>
      </c>
    </row>
    <row r="22" spans="2:5" x14ac:dyDescent="0.3">
      <c r="B22" s="24" t="s">
        <v>61</v>
      </c>
      <c r="C22" s="25">
        <f>IFERROR(VLOOKUP(B22,[1]_3TOsiptel!$A:$G,7,0),0)</f>
        <v>3</v>
      </c>
      <c r="D22" s="25">
        <f>IFERROR(VLOOKUP(B22,[1]_1TOsipte!$A:$G,7,0),0)</f>
        <v>2325</v>
      </c>
      <c r="E22" s="26">
        <f>IFERROR((C22/D22),0)</f>
        <v>1.2903225806451613E-3</v>
      </c>
    </row>
    <row r="23" spans="2:5" x14ac:dyDescent="0.3">
      <c r="B23" s="24" t="s">
        <v>62</v>
      </c>
      <c r="C23" s="25">
        <f>IFERROR(VLOOKUP(B23,[1]_3TOsiptel!$A:$G,7,0),0)</f>
        <v>12</v>
      </c>
      <c r="D23" s="25">
        <f>IFERROR(VLOOKUP(B23,[1]_1TOsipte!$A:$G,7,0),0)</f>
        <v>1610</v>
      </c>
      <c r="E23" s="26">
        <f>IFERROR((C23/D23),0)</f>
        <v>7.4534161490683228E-3</v>
      </c>
    </row>
    <row r="24" spans="2:5" x14ac:dyDescent="0.3">
      <c r="B24" s="24" t="s">
        <v>63</v>
      </c>
      <c r="C24" s="25">
        <f>IFERROR(VLOOKUP(B24,[1]_3TOsiptel!$A:$G,7,0),0)</f>
        <v>7</v>
      </c>
      <c r="D24" s="25">
        <f>IFERROR(VLOOKUP(B24,[1]_1TOsipte!$A:$G,7,0),0)</f>
        <v>1203</v>
      </c>
      <c r="E24" s="26">
        <f>IFERROR((C24/D24),0)</f>
        <v>5.8187863674147968E-3</v>
      </c>
    </row>
    <row r="25" spans="2:5" x14ac:dyDescent="0.3">
      <c r="B25" s="24" t="s">
        <v>64</v>
      </c>
      <c r="C25" s="25">
        <f>IFERROR(VLOOKUP(B25,[1]_3TOsiptel!$A:$G,7,0),0)</f>
        <v>8</v>
      </c>
      <c r="D25" s="25">
        <f>IFERROR(VLOOKUP(B25,[1]_1TOsipte!$A:$G,7,0),0)</f>
        <v>2238</v>
      </c>
      <c r="E25" s="26">
        <f>IFERROR((C25/D25),0)</f>
        <v>3.5746201966041107E-3</v>
      </c>
    </row>
    <row r="26" spans="2:5" x14ac:dyDescent="0.3">
      <c r="B26" s="24" t="s">
        <v>84</v>
      </c>
      <c r="C26" s="25">
        <f>IFERROR(VLOOKUP(B26,[1]_3TOsiptel!$A:$G,7,0),0)</f>
        <v>101</v>
      </c>
      <c r="D26" s="25">
        <f>IFERROR(VLOOKUP(B26,[1]_1TOsipte!$A:$G,7,0),0)</f>
        <v>4398</v>
      </c>
      <c r="E26" s="26">
        <f>IFERROR((C26/D26),0)</f>
        <v>2.2964984083674398E-2</v>
      </c>
    </row>
    <row r="27" spans="2:5" x14ac:dyDescent="0.3">
      <c r="B27" s="24" t="s">
        <v>83</v>
      </c>
      <c r="C27" s="25">
        <f>IFERROR(VLOOKUP(B27,[1]_3TOsiptel!$A:$G,7,0),0)</f>
        <v>68</v>
      </c>
      <c r="D27" s="25">
        <f>IFERROR(VLOOKUP(B27,[1]_1TOsipte!$A:$G,7,0),0)</f>
        <v>8260</v>
      </c>
      <c r="E27" s="26">
        <f>IFERROR((C27/D27),0)</f>
        <v>8.2324455205811144E-3</v>
      </c>
    </row>
    <row r="28" spans="2:5" x14ac:dyDescent="0.3">
      <c r="B28" s="24" t="s">
        <v>80</v>
      </c>
      <c r="C28" s="25">
        <f>IFERROR(VLOOKUP(B28,[1]_3TOsiptel!$A:$G,7,0),0)</f>
        <v>77</v>
      </c>
      <c r="D28" s="25">
        <f>IFERROR(VLOOKUP(B28,[1]_1TOsipte!$A:$G,7,0),0)</f>
        <v>6364</v>
      </c>
      <c r="E28" s="26">
        <f>IFERROR((C28/D28),0)</f>
        <v>1.2099308610936518E-2</v>
      </c>
    </row>
    <row r="29" spans="2:5" x14ac:dyDescent="0.3">
      <c r="B29" s="24" t="s">
        <v>82</v>
      </c>
      <c r="C29" s="25">
        <f>IFERROR(VLOOKUP(B29,[1]_3TOsiptel!$A:$G,7,0),0)</f>
        <v>82</v>
      </c>
      <c r="D29" s="25">
        <f>IFERROR(VLOOKUP(B29,[1]_1TOsipte!$A:$G,7,0),0)</f>
        <v>14855</v>
      </c>
      <c r="E29" s="26">
        <f>IFERROR((C29/D29),0)</f>
        <v>5.5200269269606193E-3</v>
      </c>
    </row>
    <row r="30" spans="2:5" x14ac:dyDescent="0.3">
      <c r="B30" s="24" t="s">
        <v>65</v>
      </c>
      <c r="C30" s="25">
        <f>IFERROR(VLOOKUP(B30,[1]_3TOsiptel!$A:$G,7,0),0)</f>
        <v>98</v>
      </c>
      <c r="D30" s="25">
        <f>IFERROR(VLOOKUP(B30,[1]_1TOsipte!$A:$G,7,0),0)</f>
        <v>6756</v>
      </c>
      <c r="E30" s="26">
        <f>IFERROR((C30/D30),0)</f>
        <v>1.4505624629958556E-2</v>
      </c>
    </row>
    <row r="31" spans="2:5" x14ac:dyDescent="0.3">
      <c r="B31" s="24" t="s">
        <v>66</v>
      </c>
      <c r="C31" s="25">
        <f>IFERROR(VLOOKUP(B31,[1]_3TOsiptel!$A:$G,7,0),0)</f>
        <v>113</v>
      </c>
      <c r="D31" s="25">
        <f>IFERROR(VLOOKUP(B31,[1]_1TOsipte!$A:$G,7,0),0)</f>
        <v>3737</v>
      </c>
      <c r="E31" s="26">
        <f>IFERROR((C31/D31),0)</f>
        <v>3.0238158951030238E-2</v>
      </c>
    </row>
    <row r="32" spans="2:5" x14ac:dyDescent="0.3">
      <c r="B32" s="24" t="s">
        <v>67</v>
      </c>
      <c r="C32" s="25">
        <f>IFERROR(VLOOKUP(B32,[1]_3TOsiptel!$A:$G,7,0),0)</f>
        <v>27</v>
      </c>
      <c r="D32" s="25">
        <f>IFERROR(VLOOKUP(B32,[1]_1TOsipte!$A:$G,7,0),0)</f>
        <v>3318</v>
      </c>
      <c r="E32" s="26">
        <f>IFERROR((C32/D32),0)</f>
        <v>8.1374321880651E-3</v>
      </c>
    </row>
    <row r="33" spans="2:5" x14ac:dyDescent="0.3">
      <c r="B33" s="24" t="s">
        <v>68</v>
      </c>
      <c r="C33" s="25">
        <f>IFERROR(VLOOKUP(B33,[1]_3TOsiptel!$A:$G,7,0),0)</f>
        <v>109</v>
      </c>
      <c r="D33" s="25">
        <f>IFERROR(VLOOKUP(B33,[1]_1TOsipte!$A:$G,7,0),0)</f>
        <v>6350</v>
      </c>
      <c r="E33" s="26">
        <f>IFERROR((C33/D33),0)</f>
        <v>1.7165354330708663E-2</v>
      </c>
    </row>
    <row r="34" spans="2:5" x14ac:dyDescent="0.3">
      <c r="B34" s="24" t="s">
        <v>69</v>
      </c>
      <c r="C34" s="25">
        <f>IFERROR(VLOOKUP(B34,[1]_3TOsiptel!$A:$G,7,0),0)</f>
        <v>25</v>
      </c>
      <c r="D34" s="25">
        <f>IFERROR(VLOOKUP(B34,[1]_1TOsipte!$A:$G,7,0),0)</f>
        <v>4035</v>
      </c>
      <c r="E34" s="26">
        <f>IFERROR((C34/D34),0)</f>
        <v>6.1957868649318466E-3</v>
      </c>
    </row>
    <row r="35" spans="2:5" x14ac:dyDescent="0.3">
      <c r="B35" s="24" t="s">
        <v>70</v>
      </c>
      <c r="C35" s="25">
        <f>IFERROR(VLOOKUP(B35,[1]_3TOsiptel!$A:$G,7,0),0)</f>
        <v>118</v>
      </c>
      <c r="D35" s="25">
        <f>IFERROR(VLOOKUP(B35,[1]_1TOsipte!$A:$G,7,0),0)</f>
        <v>8208</v>
      </c>
      <c r="E35" s="26">
        <f>IFERROR((C35/D35),0)</f>
        <v>1.4376218323586744E-2</v>
      </c>
    </row>
    <row r="36" spans="2:5" x14ac:dyDescent="0.3">
      <c r="B36" s="24" t="s">
        <v>71</v>
      </c>
      <c r="C36" s="25">
        <f>IFERROR(VLOOKUP(B36,[1]_3TOsiptel!$A:$G,7,0),0)</f>
        <v>17</v>
      </c>
      <c r="D36" s="25">
        <f>IFERROR(VLOOKUP(B36,[1]_1TOsipte!$A:$G,7,0),0)</f>
        <v>4353</v>
      </c>
      <c r="E36" s="26">
        <f>IFERROR((C36/D36),0)</f>
        <v>3.90535263036986E-3</v>
      </c>
    </row>
    <row r="37" spans="2:5" x14ac:dyDescent="0.3">
      <c r="B37" s="24" t="s">
        <v>72</v>
      </c>
      <c r="C37" s="25">
        <f>IFERROR(VLOOKUP(B37,[1]_3TOsiptel!$A:$G,7,0),0)</f>
        <v>5</v>
      </c>
      <c r="D37" s="25">
        <f>IFERROR(VLOOKUP(B37,[1]_1TOsipte!$A:$G,7,0),0)</f>
        <v>2055</v>
      </c>
      <c r="E37" s="26">
        <f>IFERROR((C37/D37),0)</f>
        <v>2.4330900243309003E-3</v>
      </c>
    </row>
    <row r="38" spans="2:5" x14ac:dyDescent="0.3">
      <c r="B38" s="24" t="s">
        <v>73</v>
      </c>
      <c r="C38" s="25">
        <f>IFERROR(VLOOKUP(B38,[1]_3TOsiptel!$A:$G,7,0),0)</f>
        <v>7</v>
      </c>
      <c r="D38" s="25">
        <f>IFERROR(VLOOKUP(B38,[1]_1TOsipte!$A:$G,7,0),0)</f>
        <v>5710</v>
      </c>
      <c r="E38" s="26">
        <f>IFERROR((C38/D38),0)</f>
        <v>1.2259194395796847E-3</v>
      </c>
    </row>
    <row r="39" spans="2:5" x14ac:dyDescent="0.3">
      <c r="B39" s="24" t="s">
        <v>74</v>
      </c>
      <c r="C39" s="25">
        <f>IFERROR(VLOOKUP(B39,[1]_3TOsiptel!$A:$G,7,0),0)</f>
        <v>2</v>
      </c>
      <c r="D39" s="25">
        <f>IFERROR(VLOOKUP(B39,[1]_1TOsipte!$A:$G,7,0),0)</f>
        <v>1428</v>
      </c>
      <c r="E39" s="26">
        <f>IFERROR((C39/D39),0)</f>
        <v>1.4005602240896359E-3</v>
      </c>
    </row>
    <row r="40" spans="2:5" x14ac:dyDescent="0.3">
      <c r="B40" s="14"/>
      <c r="C40" s="56">
        <f>SUM(C14:C39)</f>
        <v>1294</v>
      </c>
      <c r="D40" s="56">
        <f>SUM(D14:D39)</f>
        <v>122892</v>
      </c>
      <c r="E40" s="49">
        <f>IFERROR((C40/D40),0)</f>
        <v>1.052957067994662E-2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24A7E-DED4-4088-8A3E-FA89B5ED1C18}">
  <dimension ref="B2:F23"/>
  <sheetViews>
    <sheetView showGridLines="0" zoomScale="93" zoomScaleNormal="85" workbookViewId="0">
      <selection activeCell="G11" sqref="G11"/>
    </sheetView>
  </sheetViews>
  <sheetFormatPr baseColWidth="10" defaultColWidth="9.1796875" defaultRowHeight="14.5" x14ac:dyDescent="0.35"/>
  <cols>
    <col min="1" max="1" width="4.453125" customWidth="1"/>
    <col min="2" max="2" width="21" customWidth="1"/>
    <col min="3" max="3" width="31.1796875" customWidth="1"/>
    <col min="4" max="4" width="24.1796875" customWidth="1"/>
    <col min="5" max="5" width="22.1796875" customWidth="1"/>
  </cols>
  <sheetData>
    <row r="2" spans="2:5" x14ac:dyDescent="0.35">
      <c r="B2" s="60" t="s">
        <v>75</v>
      </c>
      <c r="C2" s="60"/>
      <c r="D2" s="60"/>
      <c r="E2" s="60"/>
    </row>
    <row r="3" spans="2:5" ht="15" customHeight="1" x14ac:dyDescent="0.35">
      <c r="B3" s="66" t="s">
        <v>76</v>
      </c>
      <c r="C3" s="66"/>
      <c r="D3" s="66"/>
      <c r="E3" s="66"/>
    </row>
    <row r="4" spans="2:5" x14ac:dyDescent="0.35">
      <c r="B4" s="60" t="s">
        <v>1</v>
      </c>
      <c r="C4" s="60"/>
      <c r="D4" s="60"/>
      <c r="E4" s="60"/>
    </row>
    <row r="6" spans="2:5" x14ac:dyDescent="0.35">
      <c r="B6" t="s">
        <v>2</v>
      </c>
      <c r="C6" t="s">
        <v>79</v>
      </c>
      <c r="D6" s="54"/>
    </row>
    <row r="7" spans="2:5" x14ac:dyDescent="0.35">
      <c r="B7" t="s">
        <v>3</v>
      </c>
      <c r="C7" s="54">
        <v>2020</v>
      </c>
      <c r="D7" s="54"/>
    </row>
    <row r="8" spans="2:5" x14ac:dyDescent="0.35">
      <c r="B8" t="s">
        <v>4</v>
      </c>
      <c r="C8" t="str">
        <f>TEXT('[2]Per + Emp'!B2,"mmmm")</f>
        <v>Noviembre</v>
      </c>
      <c r="D8" s="54"/>
    </row>
    <row r="9" spans="2:5" ht="15" customHeight="1" x14ac:dyDescent="0.35">
      <c r="B9" t="s">
        <v>6</v>
      </c>
      <c r="C9" s="59" t="s">
        <v>30</v>
      </c>
      <c r="D9" s="59"/>
      <c r="E9" s="59"/>
    </row>
    <row r="10" spans="2:5" ht="15" customHeight="1" x14ac:dyDescent="0.35">
      <c r="B10" t="s">
        <v>5</v>
      </c>
      <c r="C10" s="64" t="s">
        <v>31</v>
      </c>
      <c r="D10" s="64"/>
      <c r="E10" s="64"/>
    </row>
    <row r="11" spans="2:5" x14ac:dyDescent="0.35">
      <c r="C11" s="64"/>
      <c r="D11" s="64"/>
      <c r="E11" s="64"/>
    </row>
    <row r="13" spans="2:5" ht="29" x14ac:dyDescent="0.35">
      <c r="B13" s="41" t="s">
        <v>32</v>
      </c>
      <c r="C13" s="27" t="s">
        <v>33</v>
      </c>
      <c r="D13" s="27" t="s">
        <v>34</v>
      </c>
      <c r="E13" s="5" t="s">
        <v>35</v>
      </c>
    </row>
    <row r="14" spans="2:5" x14ac:dyDescent="0.35">
      <c r="B14" s="32" t="s">
        <v>77</v>
      </c>
      <c r="C14" s="50">
        <v>239</v>
      </c>
      <c r="D14" s="50">
        <v>4938</v>
      </c>
      <c r="E14" s="42">
        <f>IFERROR(C14/D14,"")</f>
        <v>4.8400162008910487E-2</v>
      </c>
    </row>
    <row r="15" spans="2:5" x14ac:dyDescent="0.35">
      <c r="B15" s="32" t="s">
        <v>78</v>
      </c>
      <c r="C15" s="50">
        <v>945</v>
      </c>
      <c r="D15" s="51">
        <v>32889</v>
      </c>
      <c r="E15" s="42">
        <f>IFERROR(C15/D15,"")</f>
        <v>2.8733011037124875E-2</v>
      </c>
    </row>
    <row r="16" spans="2:5" x14ac:dyDescent="0.35">
      <c r="B16" s="32" t="s">
        <v>48</v>
      </c>
      <c r="C16" s="50">
        <v>20392</v>
      </c>
      <c r="D16" s="51">
        <v>957009</v>
      </c>
      <c r="E16" s="42">
        <f>IFERROR(C16/D16,"")</f>
        <v>2.1308054574199407E-2</v>
      </c>
    </row>
    <row r="17" spans="2:6" x14ac:dyDescent="0.35">
      <c r="B17" s="15" t="s">
        <v>10</v>
      </c>
      <c r="C17" s="43">
        <f>SUM(C14:C16)</f>
        <v>21576</v>
      </c>
      <c r="D17" s="43">
        <f>SUM(D14:D16)</f>
        <v>994836</v>
      </c>
      <c r="E17" s="44">
        <f>IFERROR(C17/D17,0)</f>
        <v>2.168799681555553E-2</v>
      </c>
    </row>
    <row r="19" spans="2:6" x14ac:dyDescent="0.35">
      <c r="C19" s="67"/>
      <c r="F19" t="s">
        <v>86</v>
      </c>
    </row>
    <row r="20" spans="2:6" x14ac:dyDescent="0.35">
      <c r="C20" s="67"/>
      <c r="D20" s="45"/>
    </row>
    <row r="21" spans="2:6" x14ac:dyDescent="0.35">
      <c r="D21" s="45"/>
      <c r="E21" t="s">
        <v>86</v>
      </c>
    </row>
    <row r="22" spans="2:6" x14ac:dyDescent="0.35">
      <c r="D22" s="45"/>
    </row>
    <row r="23" spans="2:6" x14ac:dyDescent="0.35">
      <c r="D23" s="45"/>
    </row>
  </sheetData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92F7D-AD80-4ECF-839C-FBC237ACB5E0}">
  <dimension ref="B2:I23"/>
  <sheetViews>
    <sheetView showGridLines="0" topLeftCell="B8" zoomScale="85" zoomScaleNormal="85" workbookViewId="0">
      <selection activeCell="D17" sqref="D17:D19"/>
    </sheetView>
  </sheetViews>
  <sheetFormatPr baseColWidth="10" defaultColWidth="9.1796875" defaultRowHeight="14.5" x14ac:dyDescent="0.35"/>
  <cols>
    <col min="1" max="1" width="4.453125" customWidth="1"/>
    <col min="2" max="2" width="28.7265625" customWidth="1"/>
    <col min="3" max="3" width="46.81640625" customWidth="1"/>
    <col min="4" max="4" width="35.26953125" customWidth="1"/>
    <col min="5" max="5" width="14.1796875" customWidth="1"/>
  </cols>
  <sheetData>
    <row r="2" spans="2:9" x14ac:dyDescent="0.35">
      <c r="B2" s="60" t="s">
        <v>36</v>
      </c>
      <c r="C2" s="60"/>
      <c r="D2" s="60"/>
      <c r="E2" s="60"/>
    </row>
    <row r="3" spans="2:9" ht="15" customHeight="1" x14ac:dyDescent="0.35">
      <c r="B3" s="66" t="s">
        <v>37</v>
      </c>
      <c r="C3" s="66"/>
      <c r="D3" s="66"/>
      <c r="E3" s="66"/>
    </row>
    <row r="4" spans="2:9" x14ac:dyDescent="0.35">
      <c r="B4" s="60" t="s">
        <v>1</v>
      </c>
      <c r="C4" s="60"/>
      <c r="D4" s="60"/>
      <c r="E4" s="60"/>
    </row>
    <row r="5" spans="2:9" x14ac:dyDescent="0.35">
      <c r="B5" s="55"/>
      <c r="C5" s="55"/>
      <c r="D5" s="55"/>
      <c r="E5" s="55"/>
    </row>
    <row r="6" spans="2:9" x14ac:dyDescent="0.35">
      <c r="B6" t="s">
        <v>2</v>
      </c>
      <c r="C6" t="s">
        <v>79</v>
      </c>
    </row>
    <row r="7" spans="2:9" x14ac:dyDescent="0.35">
      <c r="B7" t="s">
        <v>3</v>
      </c>
      <c r="C7" s="54">
        <v>2020</v>
      </c>
    </row>
    <row r="8" spans="2:9" x14ac:dyDescent="0.35">
      <c r="B8" t="s">
        <v>4</v>
      </c>
      <c r="C8" t="str">
        <f>'Anexo I (CAT)'!C8</f>
        <v>Noviembre</v>
      </c>
    </row>
    <row r="9" spans="2:9" ht="15" customHeight="1" x14ac:dyDescent="0.35">
      <c r="B9" t="s">
        <v>6</v>
      </c>
      <c r="C9" s="1" t="s">
        <v>38</v>
      </c>
      <c r="D9" s="1"/>
    </row>
    <row r="10" spans="2:9" ht="15.75" customHeight="1" x14ac:dyDescent="0.35">
      <c r="B10" t="s">
        <v>5</v>
      </c>
      <c r="C10" s="64" t="s">
        <v>39</v>
      </c>
      <c r="D10" s="64"/>
      <c r="E10" s="64"/>
    </row>
    <row r="12" spans="2:9" ht="56.25" customHeight="1" x14ac:dyDescent="0.35">
      <c r="B12" s="29" t="s">
        <v>40</v>
      </c>
      <c r="C12" s="30" t="s">
        <v>41</v>
      </c>
      <c r="D12" s="30" t="s">
        <v>42</v>
      </c>
      <c r="E12" s="29" t="s">
        <v>43</v>
      </c>
      <c r="F12" s="31"/>
    </row>
    <row r="13" spans="2:9" x14ac:dyDescent="0.35">
      <c r="B13" s="32">
        <v>123</v>
      </c>
      <c r="C13" s="50">
        <v>1661383</v>
      </c>
      <c r="D13" s="50">
        <v>1661383</v>
      </c>
      <c r="E13" s="40">
        <f>C13/D13</f>
        <v>1</v>
      </c>
      <c r="I13" s="38"/>
    </row>
    <row r="14" spans="2:9" x14ac:dyDescent="0.35">
      <c r="B14" s="39">
        <v>102</v>
      </c>
      <c r="C14" s="50">
        <v>17300</v>
      </c>
      <c r="D14" s="50">
        <v>17300</v>
      </c>
      <c r="E14" s="40">
        <f>C14/D14</f>
        <v>1</v>
      </c>
      <c r="I14" s="38"/>
    </row>
    <row r="15" spans="2:9" x14ac:dyDescent="0.35">
      <c r="B15" s="39">
        <v>103</v>
      </c>
      <c r="C15" s="50">
        <v>37431</v>
      </c>
      <c r="D15" s="50">
        <v>37431</v>
      </c>
      <c r="E15" s="40">
        <f>C15/D15</f>
        <v>1</v>
      </c>
      <c r="I15" s="38"/>
    </row>
    <row r="16" spans="2:9" ht="48.75" customHeight="1" x14ac:dyDescent="0.35">
      <c r="B16" s="17" t="s">
        <v>47</v>
      </c>
      <c r="C16" s="18" t="s">
        <v>44</v>
      </c>
      <c r="D16" s="30" t="s">
        <v>45</v>
      </c>
      <c r="E16" s="17" t="s">
        <v>46</v>
      </c>
    </row>
    <row r="17" spans="2:5" x14ac:dyDescent="0.35">
      <c r="B17" s="32">
        <v>123</v>
      </c>
      <c r="C17" s="50">
        <v>887517</v>
      </c>
      <c r="D17" s="50">
        <v>957009</v>
      </c>
      <c r="E17" s="40">
        <f>+C17/D17</f>
        <v>0.92738626282511449</v>
      </c>
    </row>
    <row r="18" spans="2:5" x14ac:dyDescent="0.35">
      <c r="B18" s="39">
        <v>102</v>
      </c>
      <c r="C18" s="50">
        <v>4841</v>
      </c>
      <c r="D18" s="50">
        <v>4938</v>
      </c>
      <c r="E18" s="40">
        <f>+C18/D18</f>
        <v>0.98035641960307818</v>
      </c>
    </row>
    <row r="19" spans="2:5" x14ac:dyDescent="0.35">
      <c r="B19" s="32">
        <v>103</v>
      </c>
      <c r="C19" s="50">
        <v>32569</v>
      </c>
      <c r="D19" s="50">
        <v>32889</v>
      </c>
      <c r="E19" s="40">
        <f>+C19/D19</f>
        <v>0.99027030314086772</v>
      </c>
    </row>
    <row r="22" spans="2:5" x14ac:dyDescent="0.35">
      <c r="B22" s="28" t="s">
        <v>85</v>
      </c>
      <c r="C22" s="28"/>
      <c r="D22" s="28"/>
      <c r="E22" s="28"/>
    </row>
    <row r="23" spans="2:5" x14ac:dyDescent="0.35">
      <c r="B23" s="28"/>
      <c r="C23" s="28"/>
      <c r="D23" s="28"/>
      <c r="E23" s="28"/>
    </row>
  </sheetData>
  <mergeCells count="4">
    <mergeCell ref="B2:E2"/>
    <mergeCell ref="B4:E4"/>
    <mergeCell ref="C10:E10"/>
    <mergeCell ref="B3:E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2AD2D98A24C9D4CB33F22F44C0EC995" ma:contentTypeVersion="4" ma:contentTypeDescription="Crear nuevo documento." ma:contentTypeScope="" ma:versionID="4fd7189e7ea1e97f519b39d15da142ec">
  <xsd:schema xmlns:xsd="http://www.w3.org/2001/XMLSchema" xmlns:xs="http://www.w3.org/2001/XMLSchema" xmlns:p="http://schemas.microsoft.com/office/2006/metadata/properties" xmlns:ns2="e5005e32-7ae7-428f-a67a-10db7e9da128" targetNamespace="http://schemas.microsoft.com/office/2006/metadata/properties" ma:root="true" ma:fieldsID="578d4466afbc9e61a629818bd23a5c23" ns2:_="">
    <xsd:import namespace="e5005e32-7ae7-428f-a67a-10db7e9da1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005e32-7ae7-428f-a67a-10db7e9da1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C737C2-DED6-4088-99D9-ECC8ACD335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005e32-7ae7-428f-a67a-10db7e9da1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F5253D-C4C6-4479-85FC-0077645E1655}">
  <ds:schemaRefs>
    <ds:schemaRef ds:uri="e5005e32-7ae7-428f-a67a-10db7e9da128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BD7772C-9560-484D-8456-3CC69BA6BF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ubenitest</dc:creator>
  <cp:lastModifiedBy>Avalos Tapia, Alisson Georgeth</cp:lastModifiedBy>
  <dcterms:created xsi:type="dcterms:W3CDTF">2013-11-15T20:02:00Z</dcterms:created>
  <dcterms:modified xsi:type="dcterms:W3CDTF">2020-12-17T15:29:19Z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0x01010042AD2D98A24C9D4CB33F22F44C0EC995</vt:lpwstr>
  </property>
</Properties>
</file>