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-my.sharepoint.com/personal/alisson_avalos_entel_pe/Documents/Archivos de chat de Microsoft Teams/"/>
    </mc:Choice>
  </mc:AlternateContent>
  <xr:revisionPtr revIDLastSave="8" documentId="13_ncr:1_{3B35A62D-D123-47F4-9A5D-6480EED24E0C}" xr6:coauthVersionLast="45" xr6:coauthVersionMax="46" xr10:uidLastSave="{6E87A13A-5887-4346-8A75-9BB4270522C8}"/>
  <bookViews>
    <workbookView xWindow="-120" yWindow="-120" windowWidth="20730" windowHeight="11160" xr2:uid="{00000000-000D-0000-FFFF-FFFF00000000}"/>
  </bookViews>
  <sheets>
    <sheet name="Anexo F (CSA)" sheetId="8" r:id="rId1"/>
    <sheet name="Anexo G (TEAP)" sheetId="38" r:id="rId2"/>
    <sheet name="Anexo H (DAP)" sheetId="39" r:id="rId3"/>
    <sheet name="Anexo I (CAT)" sheetId="36" r:id="rId4"/>
    <sheet name="Anexo J (AVH)" sheetId="37" r:id="rId5"/>
  </sheets>
  <externalReferences>
    <externalReference r:id="rId6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9" l="1"/>
  <c r="C14" i="39"/>
  <c r="E14" i="39" s="1"/>
  <c r="D14" i="39"/>
  <c r="C15" i="39"/>
  <c r="D15" i="39"/>
  <c r="E15" i="39"/>
  <c r="C16" i="39"/>
  <c r="E16" i="39" s="1"/>
  <c r="D16" i="39"/>
  <c r="C17" i="39"/>
  <c r="D17" i="39"/>
  <c r="C18" i="39"/>
  <c r="E18" i="39" s="1"/>
  <c r="D18" i="39"/>
  <c r="C19" i="39"/>
  <c r="D19" i="39"/>
  <c r="C20" i="39"/>
  <c r="D20" i="39"/>
  <c r="E20" i="39"/>
  <c r="C21" i="39"/>
  <c r="D21" i="39"/>
  <c r="C22" i="39"/>
  <c r="D22" i="39"/>
  <c r="C23" i="39"/>
  <c r="E23" i="39" s="1"/>
  <c r="D23" i="39"/>
  <c r="C24" i="39"/>
  <c r="D24" i="39"/>
  <c r="C25" i="39"/>
  <c r="D25" i="39"/>
  <c r="E25" i="39"/>
  <c r="C26" i="39"/>
  <c r="E26" i="39" s="1"/>
  <c r="D26" i="39"/>
  <c r="C27" i="39"/>
  <c r="D27" i="39"/>
  <c r="E27" i="39" s="1"/>
  <c r="C28" i="39"/>
  <c r="D28" i="39"/>
  <c r="C29" i="39"/>
  <c r="E29" i="39" s="1"/>
  <c r="D29" i="39"/>
  <c r="C30" i="39"/>
  <c r="D30" i="39"/>
  <c r="E30" i="39"/>
  <c r="C31" i="39"/>
  <c r="D31" i="39"/>
  <c r="C32" i="39"/>
  <c r="D32" i="39"/>
  <c r="C33" i="39"/>
  <c r="E33" i="39" s="1"/>
  <c r="D33" i="39"/>
  <c r="C34" i="39"/>
  <c r="E34" i="39" s="1"/>
  <c r="D34" i="39"/>
  <c r="C35" i="39"/>
  <c r="D35" i="39"/>
  <c r="C36" i="39"/>
  <c r="E36" i="39" s="1"/>
  <c r="D36" i="39"/>
  <c r="C37" i="39"/>
  <c r="D37" i="39"/>
  <c r="C38" i="39"/>
  <c r="D38" i="39"/>
  <c r="E38" i="39"/>
  <c r="C39" i="39"/>
  <c r="D39" i="39"/>
  <c r="D13" i="38"/>
  <c r="D15" i="38" s="1"/>
  <c r="E13" i="38"/>
  <c r="F13" i="38"/>
  <c r="G13" i="38"/>
  <c r="D14" i="38"/>
  <c r="E14" i="38"/>
  <c r="F14" i="38"/>
  <c r="G14" i="38"/>
  <c r="G15" i="38"/>
  <c r="D16" i="38"/>
  <c r="H16" i="38" s="1"/>
  <c r="E16" i="38"/>
  <c r="F16" i="38"/>
  <c r="F18" i="38" s="1"/>
  <c r="G16" i="38"/>
  <c r="D17" i="38"/>
  <c r="D18" i="38" s="1"/>
  <c r="E17" i="38"/>
  <c r="F17" i="38"/>
  <c r="G17" i="38"/>
  <c r="D19" i="38"/>
  <c r="E19" i="38"/>
  <c r="F19" i="38"/>
  <c r="G19" i="38"/>
  <c r="G21" i="38" s="1"/>
  <c r="D20" i="38"/>
  <c r="D21" i="38" s="1"/>
  <c r="E20" i="38"/>
  <c r="F20" i="38"/>
  <c r="F92" i="38" s="1"/>
  <c r="G20" i="38"/>
  <c r="E21" i="38"/>
  <c r="D22" i="38"/>
  <c r="E22" i="38"/>
  <c r="E24" i="38" s="1"/>
  <c r="F22" i="38"/>
  <c r="G22" i="38"/>
  <c r="D23" i="38"/>
  <c r="E23" i="38"/>
  <c r="F23" i="38"/>
  <c r="G23" i="38"/>
  <c r="F24" i="38"/>
  <c r="D25" i="38"/>
  <c r="E25" i="38"/>
  <c r="F25" i="38"/>
  <c r="F27" i="38" s="1"/>
  <c r="G25" i="38"/>
  <c r="G27" i="38" s="1"/>
  <c r="D26" i="38"/>
  <c r="E26" i="38"/>
  <c r="F26" i="38"/>
  <c r="G26" i="38"/>
  <c r="H26" i="38" s="1"/>
  <c r="D28" i="38"/>
  <c r="E28" i="38"/>
  <c r="F28" i="38"/>
  <c r="G28" i="38"/>
  <c r="G30" i="38" s="1"/>
  <c r="D29" i="38"/>
  <c r="E29" i="38"/>
  <c r="H29" i="38" s="1"/>
  <c r="F29" i="38"/>
  <c r="G29" i="38"/>
  <c r="D30" i="38"/>
  <c r="D31" i="38"/>
  <c r="E31" i="38"/>
  <c r="F31" i="38"/>
  <c r="F33" i="38" s="1"/>
  <c r="G31" i="38"/>
  <c r="D32" i="38"/>
  <c r="H32" i="38" s="1"/>
  <c r="E32" i="38"/>
  <c r="F32" i="38"/>
  <c r="G32" i="38"/>
  <c r="E33" i="38"/>
  <c r="D34" i="38"/>
  <c r="D36" i="38" s="1"/>
  <c r="E34" i="38"/>
  <c r="F34" i="38"/>
  <c r="G34" i="38"/>
  <c r="H34" i="38" s="1"/>
  <c r="D35" i="38"/>
  <c r="E35" i="38"/>
  <c r="F35" i="38"/>
  <c r="F36" i="38" s="1"/>
  <c r="G35" i="38"/>
  <c r="D37" i="38"/>
  <c r="E37" i="38"/>
  <c r="E39" i="38" s="1"/>
  <c r="F37" i="38"/>
  <c r="F39" i="38" s="1"/>
  <c r="G37" i="38"/>
  <c r="D38" i="38"/>
  <c r="E38" i="38"/>
  <c r="F38" i="38"/>
  <c r="G38" i="38"/>
  <c r="G39" i="38" s="1"/>
  <c r="D40" i="38"/>
  <c r="H40" i="38" s="1"/>
  <c r="E40" i="38"/>
  <c r="E42" i="38" s="1"/>
  <c r="F40" i="38"/>
  <c r="G40" i="38"/>
  <c r="G42" i="38" s="1"/>
  <c r="D41" i="38"/>
  <c r="E41" i="38"/>
  <c r="F41" i="38"/>
  <c r="G41" i="38"/>
  <c r="D43" i="38"/>
  <c r="D45" i="38" s="1"/>
  <c r="E43" i="38"/>
  <c r="F43" i="38"/>
  <c r="F45" i="38" s="1"/>
  <c r="G43" i="38"/>
  <c r="D44" i="38"/>
  <c r="E44" i="38"/>
  <c r="F44" i="38"/>
  <c r="G44" i="38"/>
  <c r="E45" i="38"/>
  <c r="D46" i="38"/>
  <c r="E46" i="38"/>
  <c r="F46" i="38"/>
  <c r="G46" i="38"/>
  <c r="G48" i="38" s="1"/>
  <c r="D47" i="38"/>
  <c r="D48" i="38" s="1"/>
  <c r="E47" i="38"/>
  <c r="F47" i="38"/>
  <c r="G47" i="38"/>
  <c r="D49" i="38"/>
  <c r="E49" i="38"/>
  <c r="F49" i="38"/>
  <c r="F51" i="38" s="1"/>
  <c r="G49" i="38"/>
  <c r="D50" i="38"/>
  <c r="D51" i="38" s="1"/>
  <c r="E50" i="38"/>
  <c r="F50" i="38"/>
  <c r="G50" i="38"/>
  <c r="D52" i="38"/>
  <c r="E52" i="38"/>
  <c r="F52" i="38"/>
  <c r="G52" i="38"/>
  <c r="H52" i="38" s="1"/>
  <c r="D53" i="38"/>
  <c r="D54" i="38" s="1"/>
  <c r="E53" i="38"/>
  <c r="F53" i="38"/>
  <c r="G53" i="38"/>
  <c r="E54" i="38"/>
  <c r="D55" i="38"/>
  <c r="E55" i="38"/>
  <c r="E57" i="38" s="1"/>
  <c r="F55" i="38"/>
  <c r="G55" i="38"/>
  <c r="D56" i="38"/>
  <c r="H56" i="38" s="1"/>
  <c r="E56" i="38"/>
  <c r="F56" i="38"/>
  <c r="G56" i="38"/>
  <c r="G57" i="38" s="1"/>
  <c r="F57" i="38"/>
  <c r="D58" i="38"/>
  <c r="E58" i="38"/>
  <c r="F58" i="38"/>
  <c r="G58" i="38"/>
  <c r="G60" i="38" s="1"/>
  <c r="D59" i="38"/>
  <c r="E59" i="38"/>
  <c r="F59" i="38"/>
  <c r="G59" i="38"/>
  <c r="D61" i="38"/>
  <c r="E61" i="38"/>
  <c r="F61" i="38"/>
  <c r="G61" i="38"/>
  <c r="G63" i="38" s="1"/>
  <c r="D62" i="38"/>
  <c r="D63" i="38" s="1"/>
  <c r="E62" i="38"/>
  <c r="H62" i="38" s="1"/>
  <c r="F62" i="38"/>
  <c r="G62" i="38"/>
  <c r="D64" i="38"/>
  <c r="E64" i="38"/>
  <c r="F64" i="38"/>
  <c r="F66" i="38" s="1"/>
  <c r="G64" i="38"/>
  <c r="G66" i="38" s="1"/>
  <c r="D65" i="38"/>
  <c r="E65" i="38"/>
  <c r="E66" i="38" s="1"/>
  <c r="F65" i="38"/>
  <c r="G65" i="38"/>
  <c r="D67" i="38"/>
  <c r="E67" i="38"/>
  <c r="E69" i="38" s="1"/>
  <c r="F67" i="38"/>
  <c r="F69" i="38" s="1"/>
  <c r="G67" i="38"/>
  <c r="G69" i="38" s="1"/>
  <c r="D68" i="38"/>
  <c r="E68" i="38"/>
  <c r="F68" i="38"/>
  <c r="G68" i="38"/>
  <c r="D70" i="38"/>
  <c r="E70" i="38"/>
  <c r="F70" i="38"/>
  <c r="F72" i="38" s="1"/>
  <c r="G70" i="38"/>
  <c r="G72" i="38" s="1"/>
  <c r="D71" i="38"/>
  <c r="E71" i="38"/>
  <c r="F71" i="38"/>
  <c r="H71" i="38" s="1"/>
  <c r="G71" i="38"/>
  <c r="D73" i="38"/>
  <c r="D75" i="38" s="1"/>
  <c r="E73" i="38"/>
  <c r="F73" i="38"/>
  <c r="G73" i="38"/>
  <c r="D74" i="38"/>
  <c r="H74" i="38" s="1"/>
  <c r="E74" i="38"/>
  <c r="F74" i="38"/>
  <c r="G74" i="38"/>
  <c r="D76" i="38"/>
  <c r="D78" i="38" s="1"/>
  <c r="E76" i="38"/>
  <c r="F76" i="38"/>
  <c r="G76" i="38"/>
  <c r="D77" i="38"/>
  <c r="E77" i="38"/>
  <c r="E78" i="38" s="1"/>
  <c r="F77" i="38"/>
  <c r="G77" i="38"/>
  <c r="D79" i="38"/>
  <c r="E79" i="38"/>
  <c r="H79" i="38" s="1"/>
  <c r="F79" i="38"/>
  <c r="G79" i="38"/>
  <c r="D80" i="38"/>
  <c r="E80" i="38"/>
  <c r="F80" i="38"/>
  <c r="G80" i="38"/>
  <c r="F81" i="38"/>
  <c r="D82" i="38"/>
  <c r="E82" i="38"/>
  <c r="E84" i="38" s="1"/>
  <c r="F82" i="38"/>
  <c r="G82" i="38"/>
  <c r="G84" i="38" s="1"/>
  <c r="D83" i="38"/>
  <c r="D84" i="38" s="1"/>
  <c r="E83" i="38"/>
  <c r="F83" i="38"/>
  <c r="G83" i="38"/>
  <c r="D85" i="38"/>
  <c r="D87" i="38" s="1"/>
  <c r="E85" i="38"/>
  <c r="F85" i="38"/>
  <c r="F87" i="38" s="1"/>
  <c r="G85" i="38"/>
  <c r="G87" i="38" s="1"/>
  <c r="D86" i="38"/>
  <c r="E86" i="38"/>
  <c r="F86" i="38"/>
  <c r="G86" i="38"/>
  <c r="D88" i="38"/>
  <c r="E88" i="38"/>
  <c r="E90" i="38" s="1"/>
  <c r="F88" i="38"/>
  <c r="F90" i="38" s="1"/>
  <c r="G88" i="38"/>
  <c r="D89" i="38"/>
  <c r="E89" i="38"/>
  <c r="F89" i="38"/>
  <c r="G89" i="38"/>
  <c r="D91" i="38"/>
  <c r="G92" i="38"/>
  <c r="E39" i="39" l="1"/>
  <c r="E28" i="39"/>
  <c r="E22" i="39"/>
  <c r="E32" i="39"/>
  <c r="E31" i="39"/>
  <c r="D40" i="39"/>
  <c r="E35" i="39"/>
  <c r="E21" i="39"/>
  <c r="E19" i="39"/>
  <c r="E37" i="39"/>
  <c r="E24" i="39"/>
  <c r="E17" i="39"/>
  <c r="H88" i="38"/>
  <c r="E87" i="38"/>
  <c r="F84" i="38"/>
  <c r="H77" i="38"/>
  <c r="H70" i="38"/>
  <c r="H72" i="38" s="1"/>
  <c r="D57" i="38"/>
  <c r="G51" i="38"/>
  <c r="H44" i="38"/>
  <c r="D39" i="38"/>
  <c r="G33" i="38"/>
  <c r="H22" i="38"/>
  <c r="F21" i="38"/>
  <c r="G18" i="38"/>
  <c r="H14" i="38"/>
  <c r="H59" i="38"/>
  <c r="H23" i="38"/>
  <c r="H89" i="38"/>
  <c r="H82" i="38"/>
  <c r="E75" i="38"/>
  <c r="H67" i="38"/>
  <c r="H69" i="38" s="1"/>
  <c r="F63" i="38"/>
  <c r="H49" i="38"/>
  <c r="H41" i="38"/>
  <c r="H42" i="38" s="1"/>
  <c r="G36" i="38"/>
  <c r="H31" i="38"/>
  <c r="H33" i="38" s="1"/>
  <c r="H28" i="38"/>
  <c r="D27" i="38"/>
  <c r="H19" i="38"/>
  <c r="E18" i="38"/>
  <c r="F15" i="38"/>
  <c r="E81" i="38"/>
  <c r="H76" i="38"/>
  <c r="H68" i="38"/>
  <c r="D66" i="38"/>
  <c r="E63" i="38"/>
  <c r="F60" i="38"/>
  <c r="F48" i="38"/>
  <c r="G45" i="38"/>
  <c r="E15" i="38"/>
  <c r="H73" i="38"/>
  <c r="H75" i="38" s="1"/>
  <c r="D42" i="38"/>
  <c r="H86" i="38"/>
  <c r="G81" i="38"/>
  <c r="D81" i="38"/>
  <c r="G75" i="38"/>
  <c r="E60" i="38"/>
  <c r="H55" i="38"/>
  <c r="H53" i="38"/>
  <c r="H54" i="38" s="1"/>
  <c r="H46" i="38"/>
  <c r="H38" i="38"/>
  <c r="E36" i="38"/>
  <c r="H80" i="38"/>
  <c r="H81" i="38" s="1"/>
  <c r="G90" i="38"/>
  <c r="F75" i="38"/>
  <c r="D72" i="38"/>
  <c r="H65" i="38"/>
  <c r="D60" i="38"/>
  <c r="H47" i="38"/>
  <c r="F42" i="38"/>
  <c r="H35" i="38"/>
  <c r="H36" i="38" s="1"/>
  <c r="H25" i="38"/>
  <c r="H27" i="38" s="1"/>
  <c r="G24" i="38"/>
  <c r="H50" i="38"/>
  <c r="H17" i="38"/>
  <c r="H18" i="38" s="1"/>
  <c r="C40" i="39"/>
  <c r="H92" i="38"/>
  <c r="H51" i="38"/>
  <c r="H30" i="38"/>
  <c r="H78" i="38"/>
  <c r="H57" i="38"/>
  <c r="H83" i="38"/>
  <c r="H84" i="38" s="1"/>
  <c r="G91" i="38"/>
  <c r="G93" i="38" s="1"/>
  <c r="D90" i="38"/>
  <c r="F91" i="38"/>
  <c r="F93" i="38" s="1"/>
  <c r="G78" i="38"/>
  <c r="E72" i="38"/>
  <c r="D69" i="38"/>
  <c r="G54" i="38"/>
  <c r="E48" i="38"/>
  <c r="F30" i="38"/>
  <c r="E27" i="38"/>
  <c r="D24" i="38"/>
  <c r="H20" i="38"/>
  <c r="E91" i="38"/>
  <c r="F78" i="38"/>
  <c r="F54" i="38"/>
  <c r="E51" i="38"/>
  <c r="E30" i="38"/>
  <c r="H58" i="38"/>
  <c r="H37" i="38"/>
  <c r="H39" i="38" s="1"/>
  <c r="D33" i="38"/>
  <c r="H13" i="38"/>
  <c r="H85" i="38"/>
  <c r="H87" i="38" s="1"/>
  <c r="H61" i="38"/>
  <c r="H63" i="38" s="1"/>
  <c r="E92" i="38"/>
  <c r="D92" i="38"/>
  <c r="D93" i="38" s="1"/>
  <c r="H64" i="38"/>
  <c r="H43" i="38"/>
  <c r="H45" i="38" s="1"/>
  <c r="E40" i="39" l="1"/>
  <c r="H48" i="38"/>
  <c r="H24" i="38"/>
  <c r="H21" i="38"/>
  <c r="H90" i="38"/>
  <c r="H66" i="38"/>
  <c r="H60" i="38"/>
  <c r="E93" i="38"/>
  <c r="H15" i="38"/>
  <c r="H91" i="38"/>
  <c r="H93" i="38" s="1"/>
  <c r="E13" i="37" l="1"/>
  <c r="E14" i="37"/>
  <c r="E15" i="37"/>
  <c r="E17" i="37"/>
  <c r="E18" i="37"/>
  <c r="E19" i="37"/>
  <c r="E14" i="36"/>
  <c r="D17" i="36"/>
  <c r="E15" i="36"/>
  <c r="E16" i="36"/>
  <c r="C17" i="36"/>
  <c r="E17" i="36" l="1"/>
  <c r="E14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D43" i="8" l="1"/>
  <c r="C43" i="8"/>
  <c r="E43" i="8" l="1"/>
</calcChain>
</file>

<file path=xl/sharedStrings.xml><?xml version="1.0" encoding="utf-8"?>
<sst xmlns="http://schemas.openxmlformats.org/spreadsheetml/2006/main" count="256" uniqueCount="114">
  <si>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</si>
  <si>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</si>
  <si>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</si>
  <si>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</si>
  <si>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</si>
  <si>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</si>
  <si>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</si>
  <si>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</si>
  <si>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</si>
  <si>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</si>
  <si>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</si>
  <si>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</si>
  <si>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</si>
  <si>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</si>
  <si>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</si>
  <si>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</si>
  <si>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</si>
  <si>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</si>
  <si>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</si>
  <si>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</si>
  <si>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</si>
  <si>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</si>
  <si>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</si>
  <si>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</si>
  <si>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</si>
  <si>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</si>
  <si>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</si>
  <si>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</si>
  <si>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</si>
  <si>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</si>
  <si>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</si>
  <si>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</si>
  <si>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</si>
  <si>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</si>
  <si>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</si>
  <si>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</si>
  <si>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</si>
  <si>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</si>
  <si>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</si>
  <si>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</si>
  <si>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</si>
  <si>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</si>
  <si>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</si>
  <si>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</si>
  <si>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</si>
  <si>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</si>
  <si>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</si>
  <si>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</si>
  <si>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</si>
  <si>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</si>
  <si>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</si>
  <si>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</si>
  <si>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</si>
  <si>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</si>
  <si>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</si>
  <si>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</si>
  <si>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</si>
  <si>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</si>
  <si>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</si>
  <si>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</si>
  <si>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</si>
  <si>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</si>
  <si>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</si>
  <si>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</si>
  <si>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</si>
  <si>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</si>
  <si>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</si>
  <si>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</si>
  <si>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</si>
  <si>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</si>
  <si>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</si>
  <si>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</si>
  <si>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</si>
  <si>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</si>
  <si>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</si>
  <si>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</si>
  <si>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</si>
  <si>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</si>
  <si>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</si>
  <si>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</si>
  <si>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</si>
  <si>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</si>
  <si>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</si>
  <si>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TP_Larco</t>
  </si>
  <si>
    <t>* Se reportan las llamadas atendidas por un agente ingresadas por el 102 (Reclamos)</t>
  </si>
  <si>
    <t xml:space="preserve"> </t>
  </si>
  <si>
    <t>TP_Open Angamos</t>
  </si>
  <si>
    <t>Diciembre</t>
  </si>
  <si>
    <t>TP AREQUIPA</t>
  </si>
  <si>
    <t>TPF CERCADO</t>
  </si>
  <si>
    <t>TP CHICLAYO</t>
  </si>
  <si>
    <t>TP CHIMBOTE</t>
  </si>
  <si>
    <t>TP CUSCO</t>
  </si>
  <si>
    <t>TP HUACHO</t>
  </si>
  <si>
    <t>TP HUANCAYO</t>
  </si>
  <si>
    <t>TP ILO</t>
  </si>
  <si>
    <t>TP ICA</t>
  </si>
  <si>
    <t>TPF JOCKEY PLAZA</t>
  </si>
  <si>
    <t>TP JULIACA</t>
  </si>
  <si>
    <t>TP LARCO</t>
  </si>
  <si>
    <t>TPF MINKA</t>
  </si>
  <si>
    <t>TP PIURA</t>
  </si>
  <si>
    <t>TP REPUBLICA</t>
  </si>
  <si>
    <t>TP SAN BORJA</t>
  </si>
  <si>
    <t>TP SJ LURIGANCHO</t>
  </si>
  <si>
    <t>TP SJ MIRAFLORES</t>
  </si>
  <si>
    <t>TPF PLAZA SAN MIGUEL</t>
  </si>
  <si>
    <t>TP TACNA</t>
  </si>
  <si>
    <t>TP TALARA</t>
  </si>
  <si>
    <t>TP TRUJILLO</t>
  </si>
  <si>
    <t>TPF TUMBES</t>
  </si>
  <si>
    <t>TPF CHORRILLOS</t>
  </si>
  <si>
    <t>TP MEGA PLAZA</t>
  </si>
  <si>
    <t>TPF OPEN ANGAMOS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</si>
</sst>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6" fontId="1" fillId="4" borderId="1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me/TiemposOsiptel/24.%20Diciembre/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1097</v>
          </cell>
          <cell r="D2">
            <v>466</v>
          </cell>
          <cell r="E2">
            <v>3230</v>
          </cell>
          <cell r="F2">
            <v>1039</v>
          </cell>
          <cell r="G2">
            <v>5832</v>
          </cell>
        </row>
        <row r="3">
          <cell r="A3" t="str">
            <v>TP_Chiclayo</v>
          </cell>
          <cell r="B3" t="str">
            <v>TP CHICLAYO</v>
          </cell>
          <cell r="C3">
            <v>506</v>
          </cell>
          <cell r="D3">
            <v>104</v>
          </cell>
          <cell r="E3">
            <v>2471</v>
          </cell>
          <cell r="F3">
            <v>570</v>
          </cell>
          <cell r="G3">
            <v>3651</v>
          </cell>
        </row>
        <row r="4">
          <cell r="A4" t="str">
            <v>TP_Chimbote</v>
          </cell>
          <cell r="B4" t="str">
            <v>TP CHIMBOTE</v>
          </cell>
          <cell r="C4">
            <v>1063</v>
          </cell>
          <cell r="D4">
            <v>209</v>
          </cell>
          <cell r="E4">
            <v>3192</v>
          </cell>
          <cell r="F4">
            <v>707</v>
          </cell>
          <cell r="G4">
            <v>5171</v>
          </cell>
        </row>
        <row r="5">
          <cell r="A5" t="str">
            <v>TP_Cuzco</v>
          </cell>
          <cell r="B5" t="str">
            <v>TP CUSCO</v>
          </cell>
          <cell r="C5">
            <v>832</v>
          </cell>
          <cell r="D5">
            <v>38</v>
          </cell>
          <cell r="E5">
            <v>3028</v>
          </cell>
          <cell r="F5">
            <v>491</v>
          </cell>
          <cell r="G5">
            <v>4389</v>
          </cell>
        </row>
        <row r="6">
          <cell r="A6" t="str">
            <v>TP_Huacho</v>
          </cell>
          <cell r="B6" t="str">
            <v>TP HUACHO</v>
          </cell>
          <cell r="C6">
            <v>411</v>
          </cell>
          <cell r="D6">
            <v>197</v>
          </cell>
          <cell r="E6">
            <v>1677</v>
          </cell>
          <cell r="F6">
            <v>188</v>
          </cell>
          <cell r="G6">
            <v>2473</v>
          </cell>
        </row>
        <row r="7">
          <cell r="A7" t="str">
            <v>TP_Huancayo</v>
          </cell>
          <cell r="B7" t="str">
            <v>TP HUANCAYO</v>
          </cell>
          <cell r="C7">
            <v>386</v>
          </cell>
          <cell r="D7">
            <v>14</v>
          </cell>
          <cell r="E7">
            <v>2558</v>
          </cell>
          <cell r="F7">
            <v>26</v>
          </cell>
          <cell r="G7">
            <v>2984</v>
          </cell>
        </row>
        <row r="8">
          <cell r="A8" t="str">
            <v>TP_Ica</v>
          </cell>
          <cell r="B8" t="str">
            <v>TP ICA</v>
          </cell>
          <cell r="C8">
            <v>513</v>
          </cell>
          <cell r="D8">
            <v>47</v>
          </cell>
          <cell r="E8">
            <v>1691</v>
          </cell>
          <cell r="F8">
            <v>318</v>
          </cell>
          <cell r="G8">
            <v>2569</v>
          </cell>
        </row>
        <row r="9">
          <cell r="A9" t="str">
            <v>TP_Ilo</v>
          </cell>
          <cell r="B9" t="str">
            <v>TP ILO</v>
          </cell>
          <cell r="C9">
            <v>138</v>
          </cell>
          <cell r="D9">
            <v>11</v>
          </cell>
          <cell r="E9">
            <v>1690</v>
          </cell>
          <cell r="F9">
            <v>62</v>
          </cell>
          <cell r="G9">
            <v>1901</v>
          </cell>
        </row>
        <row r="10">
          <cell r="A10" t="str">
            <v>TP_Juliaca</v>
          </cell>
          <cell r="B10" t="str">
            <v>TP JULIACA</v>
          </cell>
          <cell r="C10">
            <v>75</v>
          </cell>
          <cell r="D10">
            <v>5</v>
          </cell>
          <cell r="E10">
            <v>1497</v>
          </cell>
          <cell r="F10">
            <v>40</v>
          </cell>
          <cell r="G10">
            <v>1617</v>
          </cell>
        </row>
        <row r="11">
          <cell r="A11" t="str">
            <v>TP_Larco</v>
          </cell>
          <cell r="B11" t="str">
            <v>TP LARCO</v>
          </cell>
          <cell r="C11">
            <v>871</v>
          </cell>
          <cell r="D11">
            <v>167</v>
          </cell>
          <cell r="E11">
            <v>2822</v>
          </cell>
          <cell r="F11">
            <v>617</v>
          </cell>
          <cell r="G11">
            <v>4477</v>
          </cell>
        </row>
        <row r="12">
          <cell r="A12" t="str">
            <v>TP_Piura</v>
          </cell>
          <cell r="B12" t="str">
            <v>TP PIURA</v>
          </cell>
          <cell r="C12">
            <v>1596</v>
          </cell>
          <cell r="D12">
            <v>139</v>
          </cell>
          <cell r="E12">
            <v>5810</v>
          </cell>
          <cell r="F12">
            <v>396</v>
          </cell>
          <cell r="G12">
            <v>7941</v>
          </cell>
        </row>
        <row r="13">
          <cell r="A13" t="str">
            <v>TP_Plaza Republica</v>
          </cell>
          <cell r="B13" t="str">
            <v>TP REPUBLICA</v>
          </cell>
          <cell r="C13">
            <v>581</v>
          </cell>
          <cell r="D13">
            <v>134</v>
          </cell>
          <cell r="E13">
            <v>3092</v>
          </cell>
          <cell r="F13">
            <v>462</v>
          </cell>
          <cell r="G13">
            <v>4269</v>
          </cell>
        </row>
        <row r="14">
          <cell r="A14" t="str">
            <v>TP_San Borja</v>
          </cell>
          <cell r="B14" t="str">
            <v>TP SAN BORJA</v>
          </cell>
          <cell r="C14">
            <v>605</v>
          </cell>
          <cell r="D14">
            <v>107</v>
          </cell>
          <cell r="E14">
            <v>2679</v>
          </cell>
          <cell r="F14">
            <v>425</v>
          </cell>
          <cell r="G14">
            <v>3816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486</v>
          </cell>
          <cell r="D15">
            <v>146</v>
          </cell>
          <cell r="E15">
            <v>5172</v>
          </cell>
          <cell r="F15">
            <v>576</v>
          </cell>
          <cell r="G15">
            <v>6380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645</v>
          </cell>
          <cell r="D16">
            <v>434</v>
          </cell>
          <cell r="E16">
            <v>2641</v>
          </cell>
          <cell r="F16">
            <v>744</v>
          </cell>
          <cell r="G16">
            <v>4464</v>
          </cell>
        </row>
        <row r="17">
          <cell r="A17" t="str">
            <v>TP_Tacna</v>
          </cell>
          <cell r="B17" t="str">
            <v>TP TACNA</v>
          </cell>
          <cell r="C17">
            <v>1072</v>
          </cell>
          <cell r="D17">
            <v>100</v>
          </cell>
          <cell r="E17">
            <v>4010</v>
          </cell>
          <cell r="F17">
            <v>223</v>
          </cell>
          <cell r="G17">
            <v>5405</v>
          </cell>
        </row>
        <row r="18">
          <cell r="A18" t="str">
            <v>TP_Talara</v>
          </cell>
          <cell r="B18" t="str">
            <v>TP TALARA</v>
          </cell>
          <cell r="C18">
            <v>548</v>
          </cell>
          <cell r="D18">
            <v>46</v>
          </cell>
          <cell r="E18">
            <v>1345</v>
          </cell>
          <cell r="F18">
            <v>16</v>
          </cell>
          <cell r="G18">
            <v>1955</v>
          </cell>
        </row>
        <row r="19">
          <cell r="A19" t="str">
            <v>TP_Trujillo</v>
          </cell>
          <cell r="B19" t="str">
            <v>TP TRUJILLO</v>
          </cell>
          <cell r="C19">
            <v>805</v>
          </cell>
          <cell r="D19">
            <v>302</v>
          </cell>
          <cell r="E19">
            <v>3997</v>
          </cell>
          <cell r="F19">
            <v>1164</v>
          </cell>
          <cell r="G19">
            <v>6268</v>
          </cell>
        </row>
        <row r="20">
          <cell r="A20" t="str">
            <v>TP_Cercado de Lima</v>
          </cell>
          <cell r="B20" t="str">
            <v>TPF CERCADO</v>
          </cell>
          <cell r="C20">
            <v>308</v>
          </cell>
          <cell r="D20">
            <v>619</v>
          </cell>
          <cell r="E20">
            <v>5825</v>
          </cell>
          <cell r="F20">
            <v>1704</v>
          </cell>
          <cell r="G20">
            <v>8456</v>
          </cell>
        </row>
        <row r="21">
          <cell r="A21" t="str">
            <v>TP_Chorrillos</v>
          </cell>
          <cell r="B21" t="str">
            <v>TPF CHORRILLOS</v>
          </cell>
          <cell r="C21">
            <v>1231</v>
          </cell>
          <cell r="D21">
            <v>329</v>
          </cell>
          <cell r="E21">
            <v>5531</v>
          </cell>
          <cell r="F21">
            <v>1022</v>
          </cell>
          <cell r="G21">
            <v>8113</v>
          </cell>
        </row>
        <row r="22">
          <cell r="A22" t="str">
            <v>TP_NS Jockey Plaza</v>
          </cell>
          <cell r="B22" t="str">
            <v>TPF JOCKEY PLAZA</v>
          </cell>
          <cell r="C22">
            <v>1368</v>
          </cell>
          <cell r="D22">
            <v>404</v>
          </cell>
          <cell r="E22">
            <v>6438</v>
          </cell>
          <cell r="F22">
            <v>590</v>
          </cell>
          <cell r="G22">
            <v>8800</v>
          </cell>
        </row>
        <row r="23">
          <cell r="A23" t="str">
            <v>TP_La Victoria</v>
          </cell>
          <cell r="B23" t="str">
            <v>TPF LA VICTORIA</v>
          </cell>
          <cell r="C23">
            <v>215</v>
          </cell>
          <cell r="D23">
            <v>90</v>
          </cell>
          <cell r="E23">
            <v>1525</v>
          </cell>
          <cell r="F23">
            <v>314</v>
          </cell>
          <cell r="G23">
            <v>2144</v>
          </cell>
        </row>
        <row r="24">
          <cell r="A24" t="str">
            <v>TP_NS Megaplaza</v>
          </cell>
          <cell r="B24" t="str">
            <v>TPF MEGA PLAZA</v>
          </cell>
          <cell r="C24">
            <v>3191</v>
          </cell>
          <cell r="D24">
            <v>870</v>
          </cell>
          <cell r="E24">
            <v>10180</v>
          </cell>
          <cell r="F24">
            <v>2246</v>
          </cell>
          <cell r="G24">
            <v>16487</v>
          </cell>
        </row>
        <row r="25">
          <cell r="A25" t="str">
            <v>TP_Minka2</v>
          </cell>
          <cell r="B25" t="str">
            <v>TPF MINKA</v>
          </cell>
          <cell r="C25">
            <v>2196</v>
          </cell>
          <cell r="D25">
            <v>392</v>
          </cell>
          <cell r="E25">
            <v>7275</v>
          </cell>
          <cell r="F25">
            <v>1800</v>
          </cell>
          <cell r="G25">
            <v>11663</v>
          </cell>
        </row>
        <row r="26">
          <cell r="A26" t="str">
            <v>TP_Open Angamos</v>
          </cell>
          <cell r="B26" t="str">
            <v>TPF OPEN ANGAMOS</v>
          </cell>
          <cell r="C26">
            <v>517</v>
          </cell>
          <cell r="D26">
            <v>375</v>
          </cell>
          <cell r="E26">
            <v>2590</v>
          </cell>
          <cell r="F26">
            <v>528</v>
          </cell>
          <cell r="G26">
            <v>4010</v>
          </cell>
        </row>
        <row r="27">
          <cell r="A27" t="str">
            <v>TP_San Miguel</v>
          </cell>
          <cell r="B27" t="str">
            <v>TPF PLAZA SAN MIGUEL</v>
          </cell>
          <cell r="C27">
            <v>1951</v>
          </cell>
          <cell r="D27">
            <v>356</v>
          </cell>
          <cell r="E27">
            <v>7720</v>
          </cell>
          <cell r="F27">
            <v>1815</v>
          </cell>
          <cell r="G27">
            <v>11842</v>
          </cell>
        </row>
        <row r="28">
          <cell r="A28" t="str">
            <v>TP_Tumbes</v>
          </cell>
          <cell r="B28" t="str">
            <v>TPF TUMBES</v>
          </cell>
          <cell r="C28">
            <v>716</v>
          </cell>
          <cell r="D28">
            <v>2</v>
          </cell>
          <cell r="E28">
            <v>1039</v>
          </cell>
          <cell r="F28">
            <v>9</v>
          </cell>
          <cell r="G28">
            <v>1766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TP_Arequipa</v>
          </cell>
          <cell r="B2" t="str">
            <v>TP AREQUIPA</v>
          </cell>
          <cell r="C2">
            <v>1078</v>
          </cell>
          <cell r="D2">
            <v>457</v>
          </cell>
          <cell r="E2">
            <v>3093</v>
          </cell>
          <cell r="F2">
            <v>1006</v>
          </cell>
        </row>
        <row r="3">
          <cell r="A3" t="str">
            <v>TP_Chiclayo</v>
          </cell>
          <cell r="B3" t="str">
            <v>TP CHICLAYO</v>
          </cell>
          <cell r="C3">
            <v>410</v>
          </cell>
          <cell r="D3">
            <v>92</v>
          </cell>
          <cell r="E3">
            <v>2245</v>
          </cell>
          <cell r="F3">
            <v>504</v>
          </cell>
        </row>
        <row r="4">
          <cell r="A4" t="str">
            <v>TP_Chimbote</v>
          </cell>
          <cell r="B4" t="str">
            <v>TP CHIMBOTE</v>
          </cell>
          <cell r="C4">
            <v>1041</v>
          </cell>
          <cell r="D4">
            <v>180</v>
          </cell>
          <cell r="E4">
            <v>2803</v>
          </cell>
          <cell r="F4">
            <v>590</v>
          </cell>
        </row>
        <row r="5">
          <cell r="A5" t="str">
            <v>TP_Cuzco</v>
          </cell>
          <cell r="B5" t="str">
            <v>TP CUSCO</v>
          </cell>
          <cell r="C5">
            <v>829</v>
          </cell>
          <cell r="D5">
            <v>38</v>
          </cell>
          <cell r="E5">
            <v>3006</v>
          </cell>
          <cell r="F5">
            <v>489</v>
          </cell>
        </row>
        <row r="6">
          <cell r="A6" t="str">
            <v>TP_Huacho</v>
          </cell>
          <cell r="B6" t="str">
            <v>TP HUACHO</v>
          </cell>
          <cell r="C6">
            <v>402</v>
          </cell>
          <cell r="D6">
            <v>195</v>
          </cell>
          <cell r="E6">
            <v>1621</v>
          </cell>
          <cell r="F6">
            <v>177</v>
          </cell>
        </row>
        <row r="7">
          <cell r="A7" t="str">
            <v>TP_Huancayo</v>
          </cell>
          <cell r="B7" t="str">
            <v>TP HUANCAYO</v>
          </cell>
          <cell r="C7">
            <v>323</v>
          </cell>
          <cell r="D7">
            <v>14</v>
          </cell>
          <cell r="E7">
            <v>2551</v>
          </cell>
          <cell r="F7">
            <v>26</v>
          </cell>
        </row>
        <row r="8">
          <cell r="A8" t="str">
            <v>TP_Ica</v>
          </cell>
          <cell r="B8" t="str">
            <v>TP ICA</v>
          </cell>
          <cell r="C8">
            <v>509</v>
          </cell>
          <cell r="D8">
            <v>45</v>
          </cell>
          <cell r="E8">
            <v>1549</v>
          </cell>
          <cell r="F8">
            <v>283</v>
          </cell>
        </row>
        <row r="9">
          <cell r="A9" t="str">
            <v>TP_Ilo</v>
          </cell>
          <cell r="B9" t="str">
            <v>TP ILO</v>
          </cell>
          <cell r="C9">
            <v>132</v>
          </cell>
          <cell r="D9">
            <v>11</v>
          </cell>
          <cell r="E9">
            <v>1645</v>
          </cell>
          <cell r="F9">
            <v>61</v>
          </cell>
        </row>
        <row r="10">
          <cell r="A10" t="str">
            <v>TP_Juliaca</v>
          </cell>
          <cell r="B10" t="str">
            <v>TP JULIACA</v>
          </cell>
          <cell r="C10">
            <v>75</v>
          </cell>
          <cell r="D10">
            <v>5</v>
          </cell>
          <cell r="E10">
            <v>1467</v>
          </cell>
          <cell r="F10">
            <v>38</v>
          </cell>
        </row>
        <row r="11">
          <cell r="A11" t="str">
            <v>TP_Larco</v>
          </cell>
          <cell r="B11" t="str">
            <v>TP LARCO</v>
          </cell>
          <cell r="C11">
            <v>848</v>
          </cell>
          <cell r="D11">
            <v>157</v>
          </cell>
          <cell r="E11">
            <v>2705</v>
          </cell>
          <cell r="F11">
            <v>598</v>
          </cell>
        </row>
        <row r="12">
          <cell r="A12" t="str">
            <v>TP_Piura</v>
          </cell>
          <cell r="B12" t="str">
            <v>TP PIURA</v>
          </cell>
          <cell r="C12">
            <v>1570</v>
          </cell>
          <cell r="D12">
            <v>138</v>
          </cell>
          <cell r="E12">
            <v>5593</v>
          </cell>
          <cell r="F12">
            <v>383</v>
          </cell>
        </row>
        <row r="13">
          <cell r="A13" t="str">
            <v>TP_Plaza Republica</v>
          </cell>
          <cell r="B13" t="str">
            <v>TP REPUBLICA</v>
          </cell>
          <cell r="C13">
            <v>561</v>
          </cell>
          <cell r="D13">
            <v>125</v>
          </cell>
          <cell r="E13">
            <v>2946</v>
          </cell>
          <cell r="F13">
            <v>436</v>
          </cell>
        </row>
        <row r="14">
          <cell r="A14" t="str">
            <v>TP_San Borja</v>
          </cell>
          <cell r="B14" t="str">
            <v>TP SAN BORJA</v>
          </cell>
          <cell r="C14">
            <v>587</v>
          </cell>
          <cell r="D14">
            <v>101</v>
          </cell>
          <cell r="E14">
            <v>2506</v>
          </cell>
          <cell r="F14">
            <v>400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447</v>
          </cell>
          <cell r="D15">
            <v>123</v>
          </cell>
          <cell r="E15">
            <v>4290</v>
          </cell>
          <cell r="F15">
            <v>482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638</v>
          </cell>
          <cell r="D16">
            <v>430</v>
          </cell>
          <cell r="E16">
            <v>2606</v>
          </cell>
          <cell r="F16">
            <v>735</v>
          </cell>
        </row>
        <row r="17">
          <cell r="A17" t="str">
            <v>TP_Tacna</v>
          </cell>
          <cell r="B17" t="str">
            <v>TP TACNA</v>
          </cell>
          <cell r="C17">
            <v>1071</v>
          </cell>
          <cell r="D17">
            <v>99</v>
          </cell>
          <cell r="E17">
            <v>4007</v>
          </cell>
          <cell r="F17">
            <v>219</v>
          </cell>
        </row>
        <row r="18">
          <cell r="A18" t="str">
            <v>TP_Talara</v>
          </cell>
          <cell r="B18" t="str">
            <v>TP TALARA</v>
          </cell>
          <cell r="C18">
            <v>546</v>
          </cell>
          <cell r="D18">
            <v>46</v>
          </cell>
          <cell r="E18">
            <v>1343</v>
          </cell>
          <cell r="F18">
            <v>16</v>
          </cell>
        </row>
        <row r="19">
          <cell r="A19" t="str">
            <v>TP_Trujillo</v>
          </cell>
          <cell r="B19" t="str">
            <v>TP TRUJILLO</v>
          </cell>
          <cell r="C19">
            <v>799</v>
          </cell>
          <cell r="D19">
            <v>296</v>
          </cell>
          <cell r="E19">
            <v>3904</v>
          </cell>
          <cell r="F19">
            <v>1131</v>
          </cell>
        </row>
        <row r="20">
          <cell r="A20" t="str">
            <v>TP_Cercado de Lima</v>
          </cell>
          <cell r="B20" t="str">
            <v>TPF CERCADO</v>
          </cell>
          <cell r="C20">
            <v>292</v>
          </cell>
          <cell r="D20">
            <v>526</v>
          </cell>
          <cell r="E20">
            <v>4953</v>
          </cell>
          <cell r="F20">
            <v>1357</v>
          </cell>
        </row>
        <row r="21">
          <cell r="A21" t="str">
            <v>TP_Chorrillos</v>
          </cell>
          <cell r="B21" t="str">
            <v>TPF CHORRILLOS</v>
          </cell>
          <cell r="C21">
            <v>1214</v>
          </cell>
          <cell r="D21">
            <v>321</v>
          </cell>
          <cell r="E21">
            <v>5416</v>
          </cell>
          <cell r="F21">
            <v>989</v>
          </cell>
        </row>
        <row r="22">
          <cell r="A22" t="str">
            <v>TP_NS Jockey Plaza</v>
          </cell>
          <cell r="B22" t="str">
            <v>TPF JOCKEY PLAZA</v>
          </cell>
          <cell r="C22">
            <v>1358</v>
          </cell>
          <cell r="D22">
            <v>396</v>
          </cell>
          <cell r="E22">
            <v>6322</v>
          </cell>
          <cell r="F22">
            <v>584</v>
          </cell>
        </row>
        <row r="23">
          <cell r="A23" t="str">
            <v>TP_La Victoria</v>
          </cell>
          <cell r="B23" t="str">
            <v>TPF LA VICTORIA</v>
          </cell>
          <cell r="C23">
            <v>203</v>
          </cell>
          <cell r="D23">
            <v>81</v>
          </cell>
          <cell r="E23">
            <v>1412</v>
          </cell>
          <cell r="F23">
            <v>290</v>
          </cell>
        </row>
        <row r="24">
          <cell r="A24" t="str">
            <v>TP_NS Megaplaza</v>
          </cell>
          <cell r="B24" t="str">
            <v>TPF MEGA PLAZA</v>
          </cell>
          <cell r="C24">
            <v>3154</v>
          </cell>
          <cell r="D24">
            <v>839</v>
          </cell>
          <cell r="E24">
            <v>9743</v>
          </cell>
          <cell r="F24">
            <v>2038</v>
          </cell>
        </row>
        <row r="25">
          <cell r="A25" t="str">
            <v>TP_Minka2</v>
          </cell>
          <cell r="B25" t="str">
            <v>TPF MINKA</v>
          </cell>
          <cell r="C25">
            <v>2169</v>
          </cell>
          <cell r="D25">
            <v>387</v>
          </cell>
          <cell r="E25">
            <v>7142</v>
          </cell>
          <cell r="F25">
            <v>1761</v>
          </cell>
        </row>
        <row r="26">
          <cell r="A26" t="str">
            <v>TP_Open Angamos</v>
          </cell>
          <cell r="B26" t="str">
            <v>TPF OPEN ANGAMOS</v>
          </cell>
          <cell r="C26">
            <v>505</v>
          </cell>
          <cell r="D26">
            <v>347</v>
          </cell>
          <cell r="E26">
            <v>2463</v>
          </cell>
          <cell r="F26">
            <v>495</v>
          </cell>
        </row>
        <row r="27">
          <cell r="A27" t="str">
            <v>TP_San Miguel</v>
          </cell>
          <cell r="B27" t="str">
            <v>TPF PLAZA SAN MIGUEL</v>
          </cell>
          <cell r="C27">
            <v>1912</v>
          </cell>
          <cell r="D27">
            <v>346</v>
          </cell>
          <cell r="E27">
            <v>7525</v>
          </cell>
          <cell r="F27">
            <v>1755</v>
          </cell>
        </row>
        <row r="28">
          <cell r="A28" t="str">
            <v>TP_Tumbes</v>
          </cell>
          <cell r="B28" t="str">
            <v>TPF TUMBES</v>
          </cell>
          <cell r="C28">
            <v>712</v>
          </cell>
          <cell r="D28">
            <v>1</v>
          </cell>
          <cell r="E28">
            <v>1034</v>
          </cell>
          <cell r="F28">
            <v>9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TP_Arequipa</v>
          </cell>
          <cell r="B2" t="str">
            <v>TP AREQUIPA</v>
          </cell>
          <cell r="C2">
            <v>3</v>
          </cell>
          <cell r="D2">
            <v>2</v>
          </cell>
          <cell r="E2">
            <v>7</v>
          </cell>
          <cell r="F2">
            <v>4</v>
          </cell>
          <cell r="G2">
            <v>16</v>
          </cell>
        </row>
        <row r="3">
          <cell r="A3" t="str">
            <v>TP_Chiclayo</v>
          </cell>
          <cell r="B3" t="str">
            <v>TP CHICLAYO</v>
          </cell>
          <cell r="C3">
            <v>7</v>
          </cell>
          <cell r="D3">
            <v>0</v>
          </cell>
          <cell r="E3">
            <v>44</v>
          </cell>
          <cell r="F3">
            <v>8</v>
          </cell>
          <cell r="G3">
            <v>59</v>
          </cell>
        </row>
        <row r="4">
          <cell r="A4" t="str">
            <v>TP_Chimbote</v>
          </cell>
          <cell r="B4" t="str">
            <v>TP CHIMBOTE</v>
          </cell>
          <cell r="C4">
            <v>13</v>
          </cell>
          <cell r="D4">
            <v>1</v>
          </cell>
          <cell r="E4">
            <v>57</v>
          </cell>
          <cell r="F4">
            <v>11</v>
          </cell>
          <cell r="G4">
            <v>82</v>
          </cell>
        </row>
        <row r="5">
          <cell r="A5" t="str">
            <v>TP_Cuzco</v>
          </cell>
          <cell r="B5" t="str">
            <v>TP CUSCO</v>
          </cell>
          <cell r="C5">
            <v>3</v>
          </cell>
          <cell r="D5">
            <v>0</v>
          </cell>
          <cell r="E5">
            <v>20</v>
          </cell>
          <cell r="F5">
            <v>2</v>
          </cell>
          <cell r="G5">
            <v>25</v>
          </cell>
        </row>
        <row r="6">
          <cell r="A6" t="str">
            <v>TP_Huacho</v>
          </cell>
          <cell r="B6" t="str">
            <v>TP HUACHO</v>
          </cell>
          <cell r="C6">
            <v>5</v>
          </cell>
          <cell r="D6">
            <v>0</v>
          </cell>
          <cell r="E6">
            <v>21</v>
          </cell>
          <cell r="F6">
            <v>2</v>
          </cell>
          <cell r="G6">
            <v>28</v>
          </cell>
        </row>
        <row r="7">
          <cell r="A7" t="str">
            <v>TP_Huancayo</v>
          </cell>
          <cell r="B7" t="str">
            <v>TP HUANCAYO</v>
          </cell>
          <cell r="C7">
            <v>0</v>
          </cell>
          <cell r="D7">
            <v>0</v>
          </cell>
          <cell r="E7">
            <v>6</v>
          </cell>
          <cell r="F7">
            <v>0</v>
          </cell>
          <cell r="G7">
            <v>6</v>
          </cell>
        </row>
        <row r="8">
          <cell r="A8" t="str">
            <v>TP_Ica</v>
          </cell>
          <cell r="B8" t="str">
            <v>TP ICA</v>
          </cell>
          <cell r="C8">
            <v>4</v>
          </cell>
          <cell r="D8">
            <v>0</v>
          </cell>
          <cell r="E8">
            <v>2</v>
          </cell>
          <cell r="F8">
            <v>0</v>
          </cell>
          <cell r="G8">
            <v>6</v>
          </cell>
        </row>
        <row r="9">
          <cell r="A9" t="str">
            <v>TP_Ilo</v>
          </cell>
          <cell r="B9" t="str">
            <v>TP ILO</v>
          </cell>
          <cell r="C9">
            <v>1</v>
          </cell>
          <cell r="D9">
            <v>0</v>
          </cell>
          <cell r="E9">
            <v>9</v>
          </cell>
          <cell r="F9">
            <v>0</v>
          </cell>
          <cell r="G9">
            <v>10</v>
          </cell>
        </row>
        <row r="10">
          <cell r="A10" t="str">
            <v>TP_Juliaca</v>
          </cell>
          <cell r="B10" t="str">
            <v>TP JULIACA</v>
          </cell>
          <cell r="C10">
            <v>0</v>
          </cell>
          <cell r="D10">
            <v>0</v>
          </cell>
          <cell r="E10">
            <v>3</v>
          </cell>
          <cell r="F10">
            <v>1</v>
          </cell>
          <cell r="G10">
            <v>4</v>
          </cell>
        </row>
        <row r="11">
          <cell r="A11" t="str">
            <v>TP_Larco</v>
          </cell>
          <cell r="B11" t="str">
            <v>TP LARCO</v>
          </cell>
          <cell r="C11">
            <v>14</v>
          </cell>
          <cell r="D11">
            <v>3</v>
          </cell>
          <cell r="E11">
            <v>52</v>
          </cell>
          <cell r="F11">
            <v>4</v>
          </cell>
          <cell r="G11">
            <v>73</v>
          </cell>
        </row>
        <row r="12">
          <cell r="A12" t="str">
            <v>TP_Piura</v>
          </cell>
          <cell r="B12" t="str">
            <v>TP PIURA</v>
          </cell>
          <cell r="C12">
            <v>22</v>
          </cell>
          <cell r="D12">
            <v>0</v>
          </cell>
          <cell r="E12">
            <v>100</v>
          </cell>
          <cell r="F12">
            <v>4</v>
          </cell>
          <cell r="G12">
            <v>126</v>
          </cell>
        </row>
        <row r="13">
          <cell r="A13" t="str">
            <v>TP_Plaza Republica</v>
          </cell>
          <cell r="B13" t="str">
            <v>TP REPUBLICA</v>
          </cell>
          <cell r="C13">
            <v>14</v>
          </cell>
          <cell r="D13">
            <v>4</v>
          </cell>
          <cell r="E13">
            <v>89</v>
          </cell>
          <cell r="F13">
            <v>15</v>
          </cell>
          <cell r="G13">
            <v>122</v>
          </cell>
        </row>
        <row r="14">
          <cell r="A14" t="str">
            <v>TP_San Borja</v>
          </cell>
          <cell r="B14" t="str">
            <v>TP SAN BORJA</v>
          </cell>
          <cell r="C14">
            <v>9</v>
          </cell>
          <cell r="D14">
            <v>0</v>
          </cell>
          <cell r="E14">
            <v>45</v>
          </cell>
          <cell r="F14">
            <v>9</v>
          </cell>
          <cell r="G14">
            <v>63</v>
          </cell>
        </row>
        <row r="15">
          <cell r="A15" t="str">
            <v>TP_San Juan de Lurigancho</v>
          </cell>
          <cell r="B15" t="str">
            <v>TP SJ LURIGANCHO</v>
          </cell>
          <cell r="C15">
            <v>17</v>
          </cell>
          <cell r="D15">
            <v>0</v>
          </cell>
          <cell r="E15">
            <v>105</v>
          </cell>
          <cell r="F15">
            <v>11</v>
          </cell>
          <cell r="G15">
            <v>133</v>
          </cell>
        </row>
        <row r="16">
          <cell r="A16" t="str">
            <v>TP_San Juan de Miraflores</v>
          </cell>
          <cell r="B16" t="str">
            <v>TP SJ MIRAFLORES</v>
          </cell>
          <cell r="C16">
            <v>6</v>
          </cell>
          <cell r="D16">
            <v>3</v>
          </cell>
          <cell r="E16">
            <v>17</v>
          </cell>
          <cell r="F16">
            <v>4</v>
          </cell>
          <cell r="G16">
            <v>30</v>
          </cell>
        </row>
        <row r="17">
          <cell r="A17" t="str">
            <v>TP_Tacna</v>
          </cell>
          <cell r="B17" t="str">
            <v>TP TACNA</v>
          </cell>
          <cell r="C17">
            <v>1</v>
          </cell>
          <cell r="D17">
            <v>1</v>
          </cell>
          <cell r="E17">
            <v>2</v>
          </cell>
          <cell r="F17">
            <v>4</v>
          </cell>
          <cell r="G17">
            <v>8</v>
          </cell>
        </row>
        <row r="18">
          <cell r="A18" t="str">
            <v>TP_Talara</v>
          </cell>
          <cell r="B18" t="str">
            <v>TP TALARA</v>
          </cell>
          <cell r="C18">
            <v>2</v>
          </cell>
          <cell r="D18">
            <v>0</v>
          </cell>
          <cell r="E18">
            <v>1</v>
          </cell>
          <cell r="F18">
            <v>0</v>
          </cell>
          <cell r="G18">
            <v>3</v>
          </cell>
        </row>
        <row r="19">
          <cell r="A19" t="str">
            <v>TP_Trujillo</v>
          </cell>
          <cell r="B19" t="str">
            <v>TP TRUJILLO</v>
          </cell>
          <cell r="C19">
            <v>3</v>
          </cell>
          <cell r="D19">
            <v>0</v>
          </cell>
          <cell r="E19">
            <v>7</v>
          </cell>
          <cell r="F19">
            <v>2</v>
          </cell>
          <cell r="G19">
            <v>12</v>
          </cell>
        </row>
        <row r="20">
          <cell r="A20" t="str">
            <v>TP_Cercado de Lima</v>
          </cell>
          <cell r="B20" t="str">
            <v>TPF CERCADO</v>
          </cell>
          <cell r="C20">
            <v>8</v>
          </cell>
          <cell r="D20">
            <v>8</v>
          </cell>
          <cell r="E20">
            <v>138</v>
          </cell>
          <cell r="F20">
            <v>41</v>
          </cell>
          <cell r="G20">
            <v>195</v>
          </cell>
        </row>
        <row r="21">
          <cell r="A21" t="str">
            <v>TP_Chorrillos</v>
          </cell>
          <cell r="B21" t="str">
            <v>TPF CHORRILLOS</v>
          </cell>
          <cell r="C21">
            <v>11</v>
          </cell>
          <cell r="D21">
            <v>1</v>
          </cell>
          <cell r="E21">
            <v>46</v>
          </cell>
          <cell r="F21">
            <v>2</v>
          </cell>
          <cell r="G21">
            <v>60</v>
          </cell>
        </row>
        <row r="22">
          <cell r="A22" t="str">
            <v>TP_NS Jockey Plaza</v>
          </cell>
          <cell r="B22" t="str">
            <v>TPF JOCKEY PLAZA</v>
          </cell>
          <cell r="C22">
            <v>6</v>
          </cell>
          <cell r="D22">
            <v>1</v>
          </cell>
          <cell r="E22">
            <v>49</v>
          </cell>
          <cell r="F22">
            <v>3</v>
          </cell>
          <cell r="G22">
            <v>59</v>
          </cell>
        </row>
        <row r="23">
          <cell r="A23" t="str">
            <v>TP_La Victoria</v>
          </cell>
          <cell r="B23" t="str">
            <v>TPF LA VICTORIA</v>
          </cell>
          <cell r="C23">
            <v>3</v>
          </cell>
          <cell r="D23">
            <v>1</v>
          </cell>
          <cell r="E23">
            <v>7</v>
          </cell>
          <cell r="F23">
            <v>2</v>
          </cell>
          <cell r="G23">
            <v>13</v>
          </cell>
        </row>
        <row r="24">
          <cell r="A24" t="str">
            <v>TP_NS Megaplaza</v>
          </cell>
          <cell r="B24" t="str">
            <v>TPF MEGA PLAZA</v>
          </cell>
          <cell r="C24">
            <v>21</v>
          </cell>
          <cell r="D24">
            <v>2</v>
          </cell>
          <cell r="E24">
            <v>70</v>
          </cell>
          <cell r="F24">
            <v>14</v>
          </cell>
          <cell r="G24">
            <v>107</v>
          </cell>
        </row>
        <row r="25">
          <cell r="A25" t="str">
            <v>TP_Minka2</v>
          </cell>
          <cell r="B25" t="str">
            <v>TPF MINKA</v>
          </cell>
          <cell r="C25">
            <v>24</v>
          </cell>
          <cell r="D25">
            <v>1</v>
          </cell>
          <cell r="E25">
            <v>72</v>
          </cell>
          <cell r="F25">
            <v>16</v>
          </cell>
          <cell r="G25">
            <v>113</v>
          </cell>
        </row>
        <row r="26">
          <cell r="A26" t="str">
            <v>TP_Open Angamos</v>
          </cell>
          <cell r="B26" t="str">
            <v>TPF OPEN ANGAMOS</v>
          </cell>
          <cell r="C26">
            <v>5</v>
          </cell>
          <cell r="D26">
            <v>6</v>
          </cell>
          <cell r="E26">
            <v>31</v>
          </cell>
          <cell r="F26">
            <v>5</v>
          </cell>
          <cell r="G26">
            <v>47</v>
          </cell>
        </row>
        <row r="27">
          <cell r="A27" t="str">
            <v>TP_San Miguel</v>
          </cell>
          <cell r="B27" t="str">
            <v>TPF PLAZA SAN MIGUEL</v>
          </cell>
          <cell r="C27">
            <v>21</v>
          </cell>
          <cell r="D27">
            <v>6</v>
          </cell>
          <cell r="E27">
            <v>92</v>
          </cell>
          <cell r="F27">
            <v>33</v>
          </cell>
          <cell r="G27">
            <v>152</v>
          </cell>
        </row>
        <row r="28">
          <cell r="A28" t="str">
            <v>TP_Tumbes</v>
          </cell>
          <cell r="B28" t="str">
            <v>TPF TUMBES</v>
          </cell>
          <cell r="C28">
            <v>3</v>
          </cell>
          <cell r="D28">
            <v>0</v>
          </cell>
          <cell r="E28">
            <v>3</v>
          </cell>
          <cell r="F28">
            <v>0</v>
          </cell>
          <cell r="G28">
            <v>6</v>
          </cell>
        </row>
        <row r="29">
          <cell r="A29" t="e">
            <v>#VALUE!</v>
          </cell>
        </row>
        <row r="30">
          <cell r="A30" t="e">
            <v>#VALUE!</v>
          </cell>
        </row>
        <row r="31">
          <cell r="A31" t="e">
            <v>#VALUE!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3"/>
  <sheetViews>
    <sheetView showGridLines="0" tabSelected="1" zoomScale="63" zoomScaleNormal="66" workbookViewId="0">
      <selection activeCell="K13" sqref="K13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4" t="s">
        <v>28</v>
      </c>
      <c r="C2" s="64"/>
      <c r="D2" s="64"/>
      <c r="E2" s="64"/>
    </row>
    <row r="3" spans="2:5" x14ac:dyDescent="0.25">
      <c r="B3" s="65" t="s">
        <v>0</v>
      </c>
      <c r="C3" s="65"/>
      <c r="D3" s="65"/>
      <c r="E3" s="65"/>
    </row>
    <row r="4" spans="2:5" x14ac:dyDescent="0.25">
      <c r="B4" s="64" t="s">
        <v>1</v>
      </c>
      <c r="C4" s="64"/>
      <c r="D4" s="64"/>
      <c r="E4" s="64"/>
    </row>
    <row r="5" spans="2:5" x14ac:dyDescent="0.25">
      <c r="B5" s="16"/>
      <c r="C5" s="16"/>
      <c r="D5" s="16"/>
      <c r="E5" s="16"/>
    </row>
    <row r="6" spans="2:5" x14ac:dyDescent="0.25">
      <c r="B6" t="s">
        <v>2</v>
      </c>
      <c r="C6" t="s">
        <v>78</v>
      </c>
    </row>
    <row r="7" spans="2:5" x14ac:dyDescent="0.25">
      <c r="B7" t="s">
        <v>3</v>
      </c>
      <c r="C7" s="34">
        <v>2020</v>
      </c>
    </row>
    <row r="8" spans="2:5" x14ac:dyDescent="0.25">
      <c r="B8" t="s">
        <v>4</v>
      </c>
      <c r="C8" t="s">
        <v>87</v>
      </c>
    </row>
    <row r="9" spans="2:5" x14ac:dyDescent="0.25">
      <c r="B9" t="s">
        <v>6</v>
      </c>
      <c r="C9" s="62" t="s">
        <v>7</v>
      </c>
      <c r="D9" s="62"/>
    </row>
    <row r="10" spans="2:5" x14ac:dyDescent="0.25">
      <c r="B10" t="s">
        <v>5</v>
      </c>
      <c r="C10" s="63" t="s">
        <v>8</v>
      </c>
      <c r="D10" s="63"/>
    </row>
    <row r="11" spans="2:5" x14ac:dyDescent="0.25">
      <c r="C11" s="63"/>
      <c r="D11" s="63"/>
    </row>
    <row r="13" spans="2:5" x14ac:dyDescent="0.25">
      <c r="B13" s="15" t="s">
        <v>9</v>
      </c>
      <c r="C13" s="33" t="s">
        <v>11</v>
      </c>
      <c r="D13" s="33" t="s">
        <v>12</v>
      </c>
      <c r="E13" s="5" t="s">
        <v>13</v>
      </c>
    </row>
    <row r="14" spans="2:5" x14ac:dyDescent="0.25">
      <c r="B14" s="61" t="s">
        <v>88</v>
      </c>
      <c r="C14" s="19">
        <v>0</v>
      </c>
      <c r="D14" s="20">
        <v>243</v>
      </c>
      <c r="E14" s="6">
        <f t="shared" ref="E14:E42" si="0">(C14/D14)</f>
        <v>0</v>
      </c>
    </row>
    <row r="15" spans="2:5" x14ac:dyDescent="0.25">
      <c r="B15" s="61" t="s">
        <v>89</v>
      </c>
      <c r="C15" s="19">
        <v>0</v>
      </c>
      <c r="D15" s="20">
        <v>345</v>
      </c>
      <c r="E15" s="6">
        <f t="shared" si="0"/>
        <v>0</v>
      </c>
    </row>
    <row r="16" spans="2:5" x14ac:dyDescent="0.25">
      <c r="B16" s="61" t="s">
        <v>90</v>
      </c>
      <c r="C16" s="19">
        <v>0</v>
      </c>
      <c r="D16" s="20">
        <v>222</v>
      </c>
      <c r="E16" s="6">
        <f t="shared" si="0"/>
        <v>0</v>
      </c>
    </row>
    <row r="17" spans="2:5" x14ac:dyDescent="0.25">
      <c r="B17" s="61" t="s">
        <v>91</v>
      </c>
      <c r="C17" s="19">
        <v>0</v>
      </c>
      <c r="D17" s="20">
        <v>249</v>
      </c>
      <c r="E17" s="6">
        <f t="shared" si="0"/>
        <v>0</v>
      </c>
    </row>
    <row r="18" spans="2:5" x14ac:dyDescent="0.25">
      <c r="B18" s="61" t="s">
        <v>92</v>
      </c>
      <c r="C18" s="19">
        <v>0</v>
      </c>
      <c r="D18" s="20">
        <v>222</v>
      </c>
      <c r="E18" s="6">
        <f t="shared" si="0"/>
        <v>0</v>
      </c>
    </row>
    <row r="19" spans="2:5" x14ac:dyDescent="0.25">
      <c r="B19" s="61" t="s">
        <v>93</v>
      </c>
      <c r="C19" s="19">
        <v>0</v>
      </c>
      <c r="D19" s="20">
        <v>242.5</v>
      </c>
      <c r="E19" s="6">
        <f t="shared" si="0"/>
        <v>0</v>
      </c>
    </row>
    <row r="20" spans="2:5" x14ac:dyDescent="0.25">
      <c r="B20" s="61" t="s">
        <v>96</v>
      </c>
      <c r="C20" s="19">
        <v>0</v>
      </c>
      <c r="D20" s="20">
        <v>222</v>
      </c>
      <c r="E20" s="6">
        <f t="shared" si="0"/>
        <v>0</v>
      </c>
    </row>
    <row r="21" spans="2:5" x14ac:dyDescent="0.25">
      <c r="B21" s="61" t="s">
        <v>94</v>
      </c>
      <c r="C21" s="19">
        <v>0</v>
      </c>
      <c r="D21" s="20">
        <v>222</v>
      </c>
      <c r="E21" s="6">
        <f t="shared" si="0"/>
        <v>0</v>
      </c>
    </row>
    <row r="22" spans="2:5" x14ac:dyDescent="0.25">
      <c r="B22" s="61" t="s">
        <v>95</v>
      </c>
      <c r="C22" s="19">
        <v>0</v>
      </c>
      <c r="D22" s="20">
        <v>222</v>
      </c>
      <c r="E22" s="6">
        <f t="shared" si="0"/>
        <v>0</v>
      </c>
    </row>
    <row r="23" spans="2:5" x14ac:dyDescent="0.25">
      <c r="B23" s="61" t="s">
        <v>97</v>
      </c>
      <c r="C23" s="19">
        <v>0</v>
      </c>
      <c r="D23" s="20">
        <v>352</v>
      </c>
      <c r="E23" s="6">
        <f t="shared" si="0"/>
        <v>0</v>
      </c>
    </row>
    <row r="24" spans="2:5" x14ac:dyDescent="0.25">
      <c r="B24" s="61" t="s">
        <v>98</v>
      </c>
      <c r="C24" s="19">
        <v>0</v>
      </c>
      <c r="D24" s="20">
        <v>222</v>
      </c>
      <c r="E24" s="6">
        <f t="shared" si="0"/>
        <v>0</v>
      </c>
    </row>
    <row r="25" spans="2:5" x14ac:dyDescent="0.25">
      <c r="B25" s="61" t="s">
        <v>99</v>
      </c>
      <c r="C25" s="19">
        <v>5.5</v>
      </c>
      <c r="D25" s="20">
        <v>338</v>
      </c>
      <c r="E25" s="6">
        <f t="shared" si="0"/>
        <v>1.6272189349112426E-2</v>
      </c>
    </row>
    <row r="26" spans="2:5" x14ac:dyDescent="0.25">
      <c r="B26" s="61" t="s">
        <v>100</v>
      </c>
      <c r="C26" s="19">
        <v>0</v>
      </c>
      <c r="D26" s="20">
        <v>345</v>
      </c>
      <c r="E26" s="6">
        <f t="shared" si="0"/>
        <v>0</v>
      </c>
    </row>
    <row r="27" spans="2:5" x14ac:dyDescent="0.25">
      <c r="B27" s="61" t="s">
        <v>101</v>
      </c>
      <c r="C27" s="19">
        <v>0</v>
      </c>
      <c r="D27" s="20">
        <v>222</v>
      </c>
      <c r="E27" s="6">
        <f t="shared" si="0"/>
        <v>0</v>
      </c>
    </row>
    <row r="28" spans="2:5" x14ac:dyDescent="0.25">
      <c r="B28" s="61" t="s">
        <v>102</v>
      </c>
      <c r="C28" s="19">
        <v>0</v>
      </c>
      <c r="D28" s="20">
        <v>253</v>
      </c>
      <c r="E28" s="6">
        <f t="shared" si="0"/>
        <v>0</v>
      </c>
    </row>
    <row r="29" spans="2:5" x14ac:dyDescent="0.25">
      <c r="B29" s="61" t="s">
        <v>103</v>
      </c>
      <c r="C29" s="19">
        <v>0</v>
      </c>
      <c r="D29" s="20">
        <v>253</v>
      </c>
      <c r="E29" s="6">
        <f t="shared" si="0"/>
        <v>0</v>
      </c>
    </row>
    <row r="30" spans="2:5" x14ac:dyDescent="0.25">
      <c r="B30" s="61" t="s">
        <v>104</v>
      </c>
      <c r="C30" s="19">
        <v>0</v>
      </c>
      <c r="D30" s="20">
        <v>242.5</v>
      </c>
      <c r="E30" s="6">
        <f t="shared" si="0"/>
        <v>0</v>
      </c>
    </row>
    <row r="31" spans="2:5" x14ac:dyDescent="0.25">
      <c r="B31" s="61" t="s">
        <v>105</v>
      </c>
      <c r="C31" s="19">
        <v>0</v>
      </c>
      <c r="D31" s="20">
        <v>242.5</v>
      </c>
      <c r="E31" s="6">
        <f t="shared" si="0"/>
        <v>0</v>
      </c>
    </row>
    <row r="32" spans="2:5" x14ac:dyDescent="0.25">
      <c r="B32" s="61" t="s">
        <v>106</v>
      </c>
      <c r="C32" s="19">
        <v>0</v>
      </c>
      <c r="D32" s="20">
        <v>273.5</v>
      </c>
      <c r="E32" s="6">
        <f t="shared" si="0"/>
        <v>0</v>
      </c>
    </row>
    <row r="33" spans="2:5" x14ac:dyDescent="0.25">
      <c r="B33" s="61" t="s">
        <v>107</v>
      </c>
      <c r="C33" s="19">
        <v>0</v>
      </c>
      <c r="D33" s="20">
        <v>222</v>
      </c>
      <c r="E33" s="6">
        <f t="shared" si="0"/>
        <v>0</v>
      </c>
    </row>
    <row r="34" spans="2:5" x14ac:dyDescent="0.25">
      <c r="B34" s="61" t="s">
        <v>108</v>
      </c>
      <c r="C34" s="19">
        <v>0</v>
      </c>
      <c r="D34" s="20">
        <v>222</v>
      </c>
      <c r="E34" s="6">
        <f t="shared" si="0"/>
        <v>0</v>
      </c>
    </row>
    <row r="35" spans="2:5" x14ac:dyDescent="0.25">
      <c r="B35" s="61" t="s">
        <v>109</v>
      </c>
      <c r="C35" s="19">
        <v>0</v>
      </c>
      <c r="D35" s="20">
        <v>243</v>
      </c>
      <c r="E35" s="6">
        <f t="shared" si="0"/>
        <v>0</v>
      </c>
    </row>
    <row r="36" spans="2:5" x14ac:dyDescent="0.25">
      <c r="B36" s="61" t="s">
        <v>110</v>
      </c>
      <c r="C36" s="19">
        <v>0</v>
      </c>
      <c r="D36" s="20">
        <v>222</v>
      </c>
      <c r="E36" s="6">
        <f t="shared" si="0"/>
        <v>0</v>
      </c>
    </row>
    <row r="37" spans="2:5" x14ac:dyDescent="0.25">
      <c r="B37" s="61" t="s">
        <v>111</v>
      </c>
      <c r="C37" s="19">
        <v>0</v>
      </c>
      <c r="D37" s="20">
        <v>352</v>
      </c>
      <c r="E37" s="6">
        <f t="shared" si="0"/>
        <v>0</v>
      </c>
    </row>
    <row r="38" spans="2:5" x14ac:dyDescent="0.25">
      <c r="B38" s="61" t="s">
        <v>112</v>
      </c>
      <c r="C38" s="19">
        <v>0</v>
      </c>
      <c r="D38" s="20">
        <v>384</v>
      </c>
      <c r="E38" s="6">
        <f t="shared" si="0"/>
        <v>0</v>
      </c>
    </row>
    <row r="39" spans="2:5" x14ac:dyDescent="0.25">
      <c r="B39" s="61" t="s">
        <v>113</v>
      </c>
      <c r="C39" s="19">
        <v>0</v>
      </c>
      <c r="D39" s="20">
        <v>384</v>
      </c>
      <c r="E39" s="6">
        <f t="shared" si="0"/>
        <v>0</v>
      </c>
    </row>
    <row r="40" spans="2:5" x14ac:dyDescent="0.25">
      <c r="B40" s="2" t="s">
        <v>76</v>
      </c>
      <c r="C40" s="19">
        <v>0</v>
      </c>
      <c r="D40" s="20">
        <v>576</v>
      </c>
      <c r="E40" s="6">
        <f t="shared" si="0"/>
        <v>0</v>
      </c>
    </row>
    <row r="41" spans="2:5" x14ac:dyDescent="0.25">
      <c r="B41" s="2" t="s">
        <v>77</v>
      </c>
      <c r="C41" s="19">
        <v>0</v>
      </c>
      <c r="D41" s="20">
        <v>576</v>
      </c>
      <c r="E41" s="6">
        <f t="shared" si="0"/>
        <v>0</v>
      </c>
    </row>
    <row r="42" spans="2:5" x14ac:dyDescent="0.25">
      <c r="B42" s="2" t="s">
        <v>48</v>
      </c>
      <c r="C42" s="19">
        <v>0</v>
      </c>
      <c r="D42" s="20">
        <v>576</v>
      </c>
      <c r="E42" s="6">
        <f t="shared" si="0"/>
        <v>0</v>
      </c>
    </row>
    <row r="43" spans="2:5" x14ac:dyDescent="0.25">
      <c r="B43" s="3" t="s">
        <v>10</v>
      </c>
      <c r="C43" s="21">
        <f>SUM(C14:C42)</f>
        <v>5.5</v>
      </c>
      <c r="D43" s="52">
        <f>SUM(D14:D42)</f>
        <v>8690</v>
      </c>
      <c r="E43" s="53">
        <f>(C43/D43)</f>
        <v>6.329113924050633E-4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6549-5CA3-45F9-9822-406BE4FA0BC7}">
  <dimension ref="B2:M93"/>
  <sheetViews>
    <sheetView showGridLines="0" zoomScale="64" zoomScaleNormal="85" workbookViewId="0">
      <selection activeCell="D6" sqref="D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4" t="s">
        <v>29</v>
      </c>
      <c r="C2" s="64"/>
      <c r="D2" s="64"/>
      <c r="E2" s="64"/>
      <c r="F2" s="64"/>
      <c r="G2" s="64"/>
      <c r="H2" s="64"/>
      <c r="K2" s="57"/>
    </row>
    <row r="3" spans="2:13" x14ac:dyDescent="0.25">
      <c r="B3" s="65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x14ac:dyDescent="0.25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2:13" x14ac:dyDescent="0.25">
      <c r="B6" t="s">
        <v>2</v>
      </c>
      <c r="C6" t="s">
        <v>78</v>
      </c>
    </row>
    <row r="7" spans="2:13" x14ac:dyDescent="0.25">
      <c r="B7" t="s">
        <v>3</v>
      </c>
      <c r="C7" s="56">
        <v>2020</v>
      </c>
    </row>
    <row r="8" spans="2:13" x14ac:dyDescent="0.25">
      <c r="B8" t="s">
        <v>4</v>
      </c>
      <c r="C8" t="s">
        <v>87</v>
      </c>
    </row>
    <row r="9" spans="2:13" ht="15" customHeight="1" x14ac:dyDescent="0.25">
      <c r="B9" t="s">
        <v>6</v>
      </c>
      <c r="C9" s="62" t="s">
        <v>15</v>
      </c>
      <c r="D9" s="62"/>
      <c r="E9" s="62"/>
      <c r="F9" s="62"/>
      <c r="J9" s="1"/>
      <c r="K9" s="1"/>
      <c r="L9" s="1"/>
    </row>
    <row r="10" spans="2:13" ht="15" customHeight="1" x14ac:dyDescent="0.25">
      <c r="B10" t="s">
        <v>5</v>
      </c>
      <c r="C10" s="68" t="s">
        <v>16</v>
      </c>
      <c r="D10" s="68"/>
      <c r="E10" s="68"/>
      <c r="F10" s="68"/>
      <c r="G10" s="4"/>
      <c r="I10" s="67"/>
      <c r="J10" s="67"/>
      <c r="K10" s="67"/>
      <c r="L10" s="67"/>
      <c r="M10" s="4"/>
    </row>
    <row r="11" spans="2:13" x14ac:dyDescent="0.25">
      <c r="D11" s="35">
        <v>2</v>
      </c>
      <c r="E11" s="35">
        <v>3</v>
      </c>
      <c r="F11" s="35">
        <v>4</v>
      </c>
      <c r="G11" s="35">
        <v>5</v>
      </c>
    </row>
    <row r="12" spans="2:13" x14ac:dyDescent="0.25">
      <c r="B12" s="69" t="s">
        <v>9</v>
      </c>
      <c r="C12" s="69"/>
      <c r="D12" s="59" t="s">
        <v>49</v>
      </c>
      <c r="E12" s="59" t="s">
        <v>20</v>
      </c>
      <c r="F12" s="22" t="s">
        <v>50</v>
      </c>
      <c r="G12" s="22" t="s">
        <v>51</v>
      </c>
      <c r="H12" s="22" t="s">
        <v>52</v>
      </c>
    </row>
    <row r="13" spans="2:13" x14ac:dyDescent="0.25">
      <c r="B13" s="46" t="s">
        <v>53</v>
      </c>
      <c r="C13" s="7" t="s">
        <v>17</v>
      </c>
      <c r="D13" s="8">
        <f>IFERROR(VLOOKUP($B13,[1]_2TOsiptel!$A:$F,6,0),"")</f>
        <v>1006</v>
      </c>
      <c r="E13" s="8">
        <f>IFERROR(VLOOKUP($B13,[1]_2TOsiptel!$A:$F,4,0),"")</f>
        <v>457</v>
      </c>
      <c r="F13" s="8">
        <f>IFERROR(VLOOKUP($B13,[1]_2TOsiptel!$A:$F,5,0),"")</f>
        <v>3093</v>
      </c>
      <c r="G13" s="8">
        <f>IFERROR(VLOOKUP($B13,[1]_2TOsiptel!$A:$F,3,0),"")</f>
        <v>1078</v>
      </c>
      <c r="H13" s="9">
        <f>IF(SUM(D13:G13)&gt;0,SUM(D13:G13),"")</f>
        <v>5634</v>
      </c>
      <c r="I13" s="36"/>
      <c r="J13" s="37"/>
    </row>
    <row r="14" spans="2:13" x14ac:dyDescent="0.25">
      <c r="B14" s="47"/>
      <c r="C14" s="7" t="s">
        <v>18</v>
      </c>
      <c r="D14" s="8">
        <f>IFERROR(VLOOKUP($B13,[1]_1TOsipte!$A:$G,6,0),"")</f>
        <v>1039</v>
      </c>
      <c r="E14" s="8">
        <f>IFERROR(VLOOKUP($B13,[1]_1TOsipte!$A:$G,4,0),"")</f>
        <v>466</v>
      </c>
      <c r="F14" s="8">
        <f>IFERROR(VLOOKUP($B13,[1]_1TOsipte!$A:$G,5,0),"")</f>
        <v>3230</v>
      </c>
      <c r="G14" s="8">
        <f>IFERROR(VLOOKUP($B13,[1]_1TOsipte!$A:$G,3,0),"")</f>
        <v>1097</v>
      </c>
      <c r="H14" s="9">
        <f>IF(SUM(D14:G14)&gt;0,SUM(D14:G14),"")</f>
        <v>5832</v>
      </c>
      <c r="I14" s="36"/>
      <c r="J14" s="37"/>
    </row>
    <row r="15" spans="2:13" x14ac:dyDescent="0.25">
      <c r="B15" s="48"/>
      <c r="C15" s="7" t="s">
        <v>19</v>
      </c>
      <c r="D15" s="10">
        <f>IFERROR((D13/D14),"")</f>
        <v>0.96823869104908566</v>
      </c>
      <c r="E15" s="10">
        <f>IFERROR((E13/E14),"")</f>
        <v>0.98068669527897001</v>
      </c>
      <c r="F15" s="10">
        <f>IFERROR((F13/F14),"")</f>
        <v>0.95758513931888545</v>
      </c>
      <c r="G15" s="10">
        <f>IFERROR((G13/G14),"")</f>
        <v>0.98268003646308111</v>
      </c>
      <c r="H15" s="10">
        <f>IFERROR((H13/H14),"")</f>
        <v>0.96604938271604934</v>
      </c>
      <c r="I15" s="36"/>
      <c r="J15" s="37"/>
    </row>
    <row r="16" spans="2:13" x14ac:dyDescent="0.25">
      <c r="B16" s="46" t="s">
        <v>54</v>
      </c>
      <c r="C16" s="7" t="s">
        <v>17</v>
      </c>
      <c r="D16" s="8">
        <f>IFERROR(VLOOKUP($B16,[1]_2TOsiptel!$A:$F,6,0),"")</f>
        <v>1357</v>
      </c>
      <c r="E16" s="8">
        <f>IFERROR(VLOOKUP($B16,[1]_2TOsiptel!$A:$F,4,0),"")</f>
        <v>526</v>
      </c>
      <c r="F16" s="8">
        <f>IFERROR(VLOOKUP($B16,[1]_2TOsiptel!$A:$F,5,0),"")</f>
        <v>4953</v>
      </c>
      <c r="G16" s="8">
        <f>IFERROR(VLOOKUP($B16,[1]_2TOsiptel!$A:$F,3,0),"")</f>
        <v>292</v>
      </c>
      <c r="H16" s="9">
        <f>IF(SUM(D16:G16)&gt;0,SUM(D16:G16),"")</f>
        <v>7128</v>
      </c>
      <c r="I16" s="36"/>
      <c r="J16" s="37"/>
    </row>
    <row r="17" spans="2:10" x14ac:dyDescent="0.25">
      <c r="B17" s="47"/>
      <c r="C17" s="7" t="s">
        <v>18</v>
      </c>
      <c r="D17" s="8">
        <f>IFERROR(VLOOKUP($B16,[1]_1TOsipte!$A:$G,6,0),"")</f>
        <v>1704</v>
      </c>
      <c r="E17" s="8">
        <f>IFERROR(VLOOKUP($B16,[1]_1TOsipte!$A:$G,4,0),"")</f>
        <v>619</v>
      </c>
      <c r="F17" s="8">
        <f>IFERROR(VLOOKUP($B16,[1]_1TOsipte!$A:$G,5,0),"")</f>
        <v>5825</v>
      </c>
      <c r="G17" s="8">
        <f>IFERROR(VLOOKUP($B16,[1]_1TOsipte!$A:$G,3,0),"")</f>
        <v>308</v>
      </c>
      <c r="H17" s="9">
        <f>IF(SUM(D17:G17)&gt;0,SUM(D17:G17),"")</f>
        <v>8456</v>
      </c>
      <c r="I17" s="36"/>
      <c r="J17" s="37"/>
    </row>
    <row r="18" spans="2:10" x14ac:dyDescent="0.25">
      <c r="B18" s="48"/>
      <c r="C18" s="7" t="s">
        <v>19</v>
      </c>
      <c r="D18" s="10">
        <f>IFERROR((D16/D17),"")</f>
        <v>0.79636150234741787</v>
      </c>
      <c r="E18" s="10">
        <f>IFERROR((E16/E17),"")</f>
        <v>0.84975767366720512</v>
      </c>
      <c r="F18" s="10">
        <f>IFERROR((F16/F17),"")</f>
        <v>0.8503004291845494</v>
      </c>
      <c r="G18" s="10">
        <f>IFERROR((G16/G17),"")</f>
        <v>0.94805194805194803</v>
      </c>
      <c r="H18" s="10">
        <f>IFERROR((H16/H17),"")</f>
        <v>0.84295175023651847</v>
      </c>
      <c r="I18" s="36"/>
      <c r="J18" s="37"/>
    </row>
    <row r="19" spans="2:10" x14ac:dyDescent="0.25">
      <c r="B19" s="46" t="s">
        <v>55</v>
      </c>
      <c r="C19" s="7" t="s">
        <v>17</v>
      </c>
      <c r="D19" s="8">
        <f>IFERROR(VLOOKUP($B19,[1]_2TOsiptel!$A:$F,6,0),"")</f>
        <v>504</v>
      </c>
      <c r="E19" s="8">
        <f>IFERROR(VLOOKUP($B19,[1]_2TOsiptel!$A:$F,4,0),"")</f>
        <v>92</v>
      </c>
      <c r="F19" s="8">
        <f>IFERROR(VLOOKUP($B19,[1]_2TOsiptel!$A:$F,5,0),"")</f>
        <v>2245</v>
      </c>
      <c r="G19" s="8">
        <f>IFERROR(VLOOKUP($B19,[1]_2TOsiptel!$A:$F,3,0),"")</f>
        <v>410</v>
      </c>
      <c r="H19" s="9">
        <f>IF(SUM(D19:G19)&gt;0,SUM(D19:G19),"")</f>
        <v>3251</v>
      </c>
      <c r="I19" s="36"/>
      <c r="J19" s="37"/>
    </row>
    <row r="20" spans="2:10" x14ac:dyDescent="0.25">
      <c r="B20" s="47"/>
      <c r="C20" s="7" t="s">
        <v>18</v>
      </c>
      <c r="D20" s="8">
        <f>IFERROR(VLOOKUP($B19,[1]_1TOsipte!$A:$G,6,0),"")</f>
        <v>570</v>
      </c>
      <c r="E20" s="8">
        <f>IFERROR(VLOOKUP($B19,[1]_1TOsipte!$A:$G,4,0),"")</f>
        <v>104</v>
      </c>
      <c r="F20" s="8">
        <f>IFERROR(VLOOKUP($B19,[1]_1TOsipte!$A:$G,5,0),"")</f>
        <v>2471</v>
      </c>
      <c r="G20" s="8">
        <f>IFERROR(VLOOKUP($B19,[1]_1TOsipte!$A:$G,3,0),"")</f>
        <v>506</v>
      </c>
      <c r="H20" s="9">
        <f>IF(SUM(D20:G20)&gt;0,SUM(D20:G20),"")</f>
        <v>3651</v>
      </c>
      <c r="I20" s="36"/>
      <c r="J20" s="37"/>
    </row>
    <row r="21" spans="2:10" x14ac:dyDescent="0.25">
      <c r="B21" s="48"/>
      <c r="C21" s="7" t="s">
        <v>19</v>
      </c>
      <c r="D21" s="10">
        <f>IFERROR((D19/D20),"")</f>
        <v>0.88421052631578945</v>
      </c>
      <c r="E21" s="10">
        <f>IFERROR((E19/E20),"")</f>
        <v>0.88461538461538458</v>
      </c>
      <c r="F21" s="10">
        <f>IFERROR((F19/F20),"")</f>
        <v>0.90853905301497373</v>
      </c>
      <c r="G21" s="10">
        <f>IFERROR((G19/G20),"")</f>
        <v>0.81027667984189722</v>
      </c>
      <c r="H21" s="10">
        <f>IFERROR((H19/H20),"")</f>
        <v>0.89044097507532183</v>
      </c>
      <c r="I21" s="36"/>
      <c r="J21" s="37"/>
    </row>
    <row r="22" spans="2:10" x14ac:dyDescent="0.25">
      <c r="B22" s="46" t="s">
        <v>56</v>
      </c>
      <c r="C22" s="7" t="s">
        <v>17</v>
      </c>
      <c r="D22" s="8">
        <f>IFERROR(VLOOKUP($B22,[1]_2TOsiptel!$A:$F,6,0),"")</f>
        <v>590</v>
      </c>
      <c r="E22" s="8">
        <f>IFERROR(VLOOKUP($B22,[1]_2TOsiptel!$A:$F,4,0),"")</f>
        <v>180</v>
      </c>
      <c r="F22" s="8">
        <f>IFERROR(VLOOKUP($B22,[1]_2TOsiptel!$A:$F,5,0),"")</f>
        <v>2803</v>
      </c>
      <c r="G22" s="8">
        <f>IFERROR(VLOOKUP($B22,[1]_2TOsiptel!$A:$F,3,0),"")</f>
        <v>1041</v>
      </c>
      <c r="H22" s="9">
        <f>IF(SUM(D22:G22)&gt;0,SUM(D22:G22),"")</f>
        <v>4614</v>
      </c>
      <c r="I22" s="36"/>
      <c r="J22" s="37"/>
    </row>
    <row r="23" spans="2:10" x14ac:dyDescent="0.25">
      <c r="B23" s="47"/>
      <c r="C23" s="7" t="s">
        <v>18</v>
      </c>
      <c r="D23" s="8">
        <f>IFERROR(VLOOKUP($B22,[1]_1TOsipte!$A:$G,6,0),"")</f>
        <v>707</v>
      </c>
      <c r="E23" s="8">
        <f>IFERROR(VLOOKUP($B22,[1]_1TOsipte!$A:$G,4,0),"")</f>
        <v>209</v>
      </c>
      <c r="F23" s="8">
        <f>IFERROR(VLOOKUP($B22,[1]_1TOsipte!$A:$G,5,0),"")</f>
        <v>3192</v>
      </c>
      <c r="G23" s="8">
        <f>IFERROR(VLOOKUP($B22,[1]_1TOsipte!$A:$G,3,0),"")</f>
        <v>1063</v>
      </c>
      <c r="H23" s="9">
        <f>IF(SUM(D23:G23)&gt;0,SUM(D23:G23),"")</f>
        <v>5171</v>
      </c>
      <c r="I23" s="36"/>
      <c r="J23" s="37"/>
    </row>
    <row r="24" spans="2:10" x14ac:dyDescent="0.25">
      <c r="B24" s="48"/>
      <c r="C24" s="7" t="s">
        <v>19</v>
      </c>
      <c r="D24" s="10">
        <f>IFERROR((D22/D23),"")</f>
        <v>0.83451202263083446</v>
      </c>
      <c r="E24" s="10">
        <f>IFERROR((E22/E23),"")</f>
        <v>0.86124401913875603</v>
      </c>
      <c r="F24" s="10">
        <f>IFERROR((F22/F23),"")</f>
        <v>0.87813283208020054</v>
      </c>
      <c r="G24" s="10">
        <f>IFERROR((G22/G23),"")</f>
        <v>0.97930385700846656</v>
      </c>
      <c r="H24" s="10">
        <f>IFERROR((H22/H23),"")</f>
        <v>0.89228389093018756</v>
      </c>
      <c r="I24" s="36"/>
      <c r="J24" s="37"/>
    </row>
    <row r="25" spans="2:10" x14ac:dyDescent="0.25">
      <c r="B25" s="46" t="s">
        <v>57</v>
      </c>
      <c r="C25" s="7" t="s">
        <v>17</v>
      </c>
      <c r="D25" s="8">
        <f>IFERROR(VLOOKUP($B25,[1]_2TOsiptel!$A:$F,6,0),"")</f>
        <v>989</v>
      </c>
      <c r="E25" s="8">
        <f>IFERROR(VLOOKUP($B25,[1]_2TOsiptel!$A:$F,4,0),"")</f>
        <v>321</v>
      </c>
      <c r="F25" s="8">
        <f>IFERROR(VLOOKUP($B25,[1]_2TOsiptel!$A:$F,5,0),"")</f>
        <v>5416</v>
      </c>
      <c r="G25" s="8">
        <f>IFERROR(VLOOKUP($B25,[1]_2TOsiptel!$A:$F,3,0),"")</f>
        <v>1214</v>
      </c>
      <c r="H25" s="9">
        <f>IF(SUM(D25:G25)&gt;0,SUM(D25:G25),"")</f>
        <v>7940</v>
      </c>
      <c r="I25" s="36"/>
      <c r="J25" s="37"/>
    </row>
    <row r="26" spans="2:10" x14ac:dyDescent="0.25">
      <c r="B26" s="47"/>
      <c r="C26" s="7" t="s">
        <v>18</v>
      </c>
      <c r="D26" s="8">
        <f>IFERROR(VLOOKUP($B25,[1]_1TOsipte!$A:$G,6,0),"")</f>
        <v>1022</v>
      </c>
      <c r="E26" s="8">
        <f>IFERROR(VLOOKUP($B25,[1]_1TOsipte!$A:$G,4,0),"")</f>
        <v>329</v>
      </c>
      <c r="F26" s="8">
        <f>IFERROR(VLOOKUP($B25,[1]_1TOsipte!$A:$G,5,0),"")</f>
        <v>5531</v>
      </c>
      <c r="G26" s="8">
        <f>IFERROR(VLOOKUP($B25,[1]_1TOsipte!$A:$G,3,0),"")</f>
        <v>1231</v>
      </c>
      <c r="H26" s="9">
        <f>IF(SUM(D26:G26)&gt;0,SUM(D26:G26),"")</f>
        <v>8113</v>
      </c>
      <c r="I26" s="36"/>
      <c r="J26" s="37"/>
    </row>
    <row r="27" spans="2:10" x14ac:dyDescent="0.25">
      <c r="B27" s="48"/>
      <c r="C27" s="7" t="s">
        <v>19</v>
      </c>
      <c r="D27" s="10">
        <f>IFERROR((D25/D26),"")</f>
        <v>0.96771037181996089</v>
      </c>
      <c r="E27" s="10">
        <f>IFERROR((E25/E26),"")</f>
        <v>0.9756838905775076</v>
      </c>
      <c r="F27" s="10">
        <f>IFERROR((F25/F26),"")</f>
        <v>0.979208099801121</v>
      </c>
      <c r="G27" s="10">
        <f>IFERROR((G25/G26),"")</f>
        <v>0.98619008935824537</v>
      </c>
      <c r="H27" s="10">
        <f>IFERROR((H25/H26),"")</f>
        <v>0.9786761986934549</v>
      </c>
      <c r="I27" s="36"/>
      <c r="J27" s="37"/>
    </row>
    <row r="28" spans="2:10" x14ac:dyDescent="0.25">
      <c r="B28" s="46" t="s">
        <v>58</v>
      </c>
      <c r="C28" s="7" t="s">
        <v>17</v>
      </c>
      <c r="D28" s="8">
        <f>IFERROR(VLOOKUP($B28,[1]_2TOsiptel!$A:$F,6,0),"")</f>
        <v>489</v>
      </c>
      <c r="E28" s="8">
        <f>IFERROR(VLOOKUP($B28,[1]_2TOsiptel!$A:$F,4,0),"")</f>
        <v>38</v>
      </c>
      <c r="F28" s="8">
        <f>IFERROR(VLOOKUP($B28,[1]_2TOsiptel!$A:$F,5,0),"")</f>
        <v>3006</v>
      </c>
      <c r="G28" s="8">
        <f>IFERROR(VLOOKUP($B28,[1]_2TOsiptel!$A:$F,3,0),"")</f>
        <v>829</v>
      </c>
      <c r="H28" s="9">
        <f>IF(SUM(D28:G28)&gt;0,SUM(D28:G28),"")</f>
        <v>4362</v>
      </c>
      <c r="I28" s="36"/>
      <c r="J28" s="37"/>
    </row>
    <row r="29" spans="2:10" x14ac:dyDescent="0.25">
      <c r="B29" s="47"/>
      <c r="C29" s="7" t="s">
        <v>18</v>
      </c>
      <c r="D29" s="8">
        <f>IFERROR(VLOOKUP($B28,[1]_1TOsipte!$A:$G,6,0),"")</f>
        <v>491</v>
      </c>
      <c r="E29" s="8">
        <f>IFERROR(VLOOKUP($B28,[1]_1TOsipte!$A:$G,4,0),"")</f>
        <v>38</v>
      </c>
      <c r="F29" s="8">
        <f>IFERROR(VLOOKUP($B28,[1]_1TOsipte!$A:$G,5,0),"")</f>
        <v>3028</v>
      </c>
      <c r="G29" s="8">
        <f>IFERROR(VLOOKUP($B28,[1]_1TOsipte!$A:$G,3,0),"")</f>
        <v>832</v>
      </c>
      <c r="H29" s="9">
        <f>IF(SUM(D29:G29)&gt;0,SUM(D29:G29),"")</f>
        <v>4389</v>
      </c>
      <c r="I29" s="36"/>
      <c r="J29" s="37"/>
    </row>
    <row r="30" spans="2:10" x14ac:dyDescent="0.25">
      <c r="B30" s="48"/>
      <c r="C30" s="7" t="s">
        <v>19</v>
      </c>
      <c r="D30" s="10">
        <f>IFERROR((D28/D29),"")</f>
        <v>0.99592668024439923</v>
      </c>
      <c r="E30" s="10">
        <f>IFERROR((E28/E29),"")</f>
        <v>1</v>
      </c>
      <c r="F30" s="10">
        <f>IFERROR((F28/F29),"")</f>
        <v>0.99273447820343463</v>
      </c>
      <c r="G30" s="10">
        <f>IFERROR((G28/G29),"")</f>
        <v>0.99639423076923073</v>
      </c>
      <c r="H30" s="10">
        <f>IFERROR((H28/H29),"")</f>
        <v>0.99384825700615176</v>
      </c>
      <c r="I30" s="36"/>
      <c r="J30" s="37"/>
    </row>
    <row r="31" spans="2:10" x14ac:dyDescent="0.25">
      <c r="B31" s="46" t="s">
        <v>59</v>
      </c>
      <c r="C31" s="7" t="s">
        <v>17</v>
      </c>
      <c r="D31" s="8">
        <f>IFERROR(VLOOKUP($B31,[1]_2TOsiptel!$A:$F,6,0),"")</f>
        <v>177</v>
      </c>
      <c r="E31" s="8">
        <f>IFERROR(VLOOKUP($B31,[1]_2TOsiptel!$A:$F,4,0),"")</f>
        <v>195</v>
      </c>
      <c r="F31" s="8">
        <f>IFERROR(VLOOKUP($B31,[1]_2TOsiptel!$A:$F,5,0),"")</f>
        <v>1621</v>
      </c>
      <c r="G31" s="8">
        <f>IFERROR(VLOOKUP($B31,[1]_2TOsiptel!$A:$F,3,0),"")</f>
        <v>402</v>
      </c>
      <c r="H31" s="9">
        <f>IF(SUM(D31:G31)&gt;0,SUM(D31:G31),"")</f>
        <v>2395</v>
      </c>
      <c r="I31" s="36"/>
      <c r="J31" s="37"/>
    </row>
    <row r="32" spans="2:10" x14ac:dyDescent="0.25">
      <c r="B32" s="47"/>
      <c r="C32" s="7" t="s">
        <v>18</v>
      </c>
      <c r="D32" s="8">
        <f>IFERROR(VLOOKUP($B31,[1]_1TOsipte!$A:$G,6,0),"")</f>
        <v>188</v>
      </c>
      <c r="E32" s="8">
        <f>IFERROR(VLOOKUP($B31,[1]_1TOsipte!$A:$G,4,0),"")</f>
        <v>197</v>
      </c>
      <c r="F32" s="8">
        <f>IFERROR(VLOOKUP($B31,[1]_1TOsipte!$A:$G,5,0),"")</f>
        <v>1677</v>
      </c>
      <c r="G32" s="8">
        <f>IFERROR(VLOOKUP($B31,[1]_1TOsipte!$A:$G,3,0),"")</f>
        <v>411</v>
      </c>
      <c r="H32" s="9">
        <f>IF(SUM(D32:G32)&gt;0,SUM(D32:G32),"")</f>
        <v>2473</v>
      </c>
      <c r="I32" s="36"/>
      <c r="J32" s="37"/>
    </row>
    <row r="33" spans="2:10" x14ac:dyDescent="0.25">
      <c r="B33" s="48"/>
      <c r="C33" s="7" t="s">
        <v>19</v>
      </c>
      <c r="D33" s="10">
        <f>IFERROR((D31/D32),"")</f>
        <v>0.94148936170212771</v>
      </c>
      <c r="E33" s="10">
        <f>IFERROR((E31/E32),"")</f>
        <v>0.98984771573604058</v>
      </c>
      <c r="F33" s="10">
        <f>IFERROR((F31/F32),"")</f>
        <v>0.9666070363744782</v>
      </c>
      <c r="G33" s="10">
        <f>IFERROR((G31/G32),"")</f>
        <v>0.97810218978102192</v>
      </c>
      <c r="H33" s="10">
        <f>IFERROR((H31/H32),"")</f>
        <v>0.96845936109987873</v>
      </c>
      <c r="I33" s="36"/>
      <c r="J33" s="37"/>
    </row>
    <row r="34" spans="2:10" x14ac:dyDescent="0.25">
      <c r="B34" s="46" t="s">
        <v>60</v>
      </c>
      <c r="C34" s="7" t="s">
        <v>17</v>
      </c>
      <c r="D34" s="8">
        <f>IFERROR(VLOOKUP($B34,[1]_2TOsiptel!$A:$F,6,0),"")</f>
        <v>26</v>
      </c>
      <c r="E34" s="8">
        <f>IFERROR(VLOOKUP($B34,[1]_2TOsiptel!$A:$F,4,0),"")</f>
        <v>14</v>
      </c>
      <c r="F34" s="8">
        <f>IFERROR(VLOOKUP($B34,[1]_2TOsiptel!$A:$F,5,0),"")</f>
        <v>2551</v>
      </c>
      <c r="G34" s="8">
        <f>IFERROR(VLOOKUP($B34,[1]_2TOsiptel!$A:$F,3,0),"")</f>
        <v>323</v>
      </c>
      <c r="H34" s="9">
        <f>IF(SUM(D34:G34)&gt;0,SUM(D34:G34),"")</f>
        <v>2914</v>
      </c>
      <c r="I34" s="36"/>
      <c r="J34" s="37"/>
    </row>
    <row r="35" spans="2:10" x14ac:dyDescent="0.25">
      <c r="B35" s="47"/>
      <c r="C35" s="7" t="s">
        <v>18</v>
      </c>
      <c r="D35" s="8">
        <f>IFERROR(VLOOKUP($B34,[1]_1TOsipte!$A:$G,6,0),"")</f>
        <v>26</v>
      </c>
      <c r="E35" s="8">
        <f>IFERROR(VLOOKUP($B34,[1]_1TOsipte!$A:$G,4,0),"")</f>
        <v>14</v>
      </c>
      <c r="F35" s="8">
        <f>IFERROR(VLOOKUP($B34,[1]_1TOsipte!$A:$G,5,0),"")</f>
        <v>2558</v>
      </c>
      <c r="G35" s="8">
        <f>IFERROR(VLOOKUP($B34,[1]_1TOsipte!$A:$G,3,0),"")</f>
        <v>386</v>
      </c>
      <c r="H35" s="9">
        <f>IF(SUM(D35:G35)&gt;0,SUM(D35:G35),"")</f>
        <v>2984</v>
      </c>
      <c r="I35" s="36"/>
      <c r="J35" s="37"/>
    </row>
    <row r="36" spans="2:10" x14ac:dyDescent="0.25">
      <c r="B36" s="48"/>
      <c r="C36" s="7" t="s">
        <v>19</v>
      </c>
      <c r="D36" s="10">
        <f>IFERROR((D34/D35),"")</f>
        <v>1</v>
      </c>
      <c r="E36" s="10">
        <f>IFERROR((E34/E35),"")</f>
        <v>1</v>
      </c>
      <c r="F36" s="10">
        <f>IFERROR((F34/F35),"")</f>
        <v>0.99726348709929635</v>
      </c>
      <c r="G36" s="10">
        <f>IFERROR((G34/G35),"")</f>
        <v>0.83678756476683935</v>
      </c>
      <c r="H36" s="10">
        <f>IFERROR((H34/H35),"")</f>
        <v>0.97654155495978556</v>
      </c>
      <c r="I36" s="36"/>
      <c r="J36" s="37"/>
    </row>
    <row r="37" spans="2:10" x14ac:dyDescent="0.25">
      <c r="B37" s="46" t="s">
        <v>61</v>
      </c>
      <c r="C37" s="7" t="s">
        <v>17</v>
      </c>
      <c r="D37" s="8">
        <f>IFERROR(VLOOKUP($B37,[1]_2TOsiptel!$A:$F,6,0),"")</f>
        <v>283</v>
      </c>
      <c r="E37" s="8">
        <f>IFERROR(VLOOKUP($B37,[1]_2TOsiptel!$A:$F,4,0),"")</f>
        <v>45</v>
      </c>
      <c r="F37" s="8">
        <f>IFERROR(VLOOKUP($B37,[1]_2TOsiptel!$A:$F,5,0),"")</f>
        <v>1549</v>
      </c>
      <c r="G37" s="8">
        <f>IFERROR(VLOOKUP($B37,[1]_2TOsiptel!$A:$F,3,0),"")</f>
        <v>509</v>
      </c>
      <c r="H37" s="9">
        <f>IF(SUM(D37:G37)&gt;0,SUM(D37:G37),"")</f>
        <v>2386</v>
      </c>
      <c r="I37" s="36"/>
      <c r="J37" s="37"/>
    </row>
    <row r="38" spans="2:10" x14ac:dyDescent="0.25">
      <c r="B38" s="47"/>
      <c r="C38" s="7" t="s">
        <v>18</v>
      </c>
      <c r="D38" s="8">
        <f>IFERROR(VLOOKUP($B37,[1]_1TOsipte!$A:$G,6,0),"")</f>
        <v>318</v>
      </c>
      <c r="E38" s="8">
        <f>IFERROR(VLOOKUP($B37,[1]_1TOsipte!$A:$G,4,0),"")</f>
        <v>47</v>
      </c>
      <c r="F38" s="8">
        <f>IFERROR(VLOOKUP($B37,[1]_1TOsipte!$A:$G,5,0),"")</f>
        <v>1691</v>
      </c>
      <c r="G38" s="8">
        <f>IFERROR(VLOOKUP($B37,[1]_1TOsipte!$A:$G,3,0),"")</f>
        <v>513</v>
      </c>
      <c r="H38" s="9">
        <f>IF(SUM(D38:G38)&gt;0,SUM(D38:G38),"")</f>
        <v>2569</v>
      </c>
      <c r="I38" s="36"/>
      <c r="J38" s="37"/>
    </row>
    <row r="39" spans="2:10" x14ac:dyDescent="0.25">
      <c r="B39" s="48"/>
      <c r="C39" s="7" t="s">
        <v>19</v>
      </c>
      <c r="D39" s="10">
        <f>IFERROR((D37/D38),"")</f>
        <v>0.88993710691823902</v>
      </c>
      <c r="E39" s="10">
        <f>IFERROR((E37/E38),"")</f>
        <v>0.95744680851063835</v>
      </c>
      <c r="F39" s="10">
        <f>IFERROR((F37/F38),"")</f>
        <v>0.91602602010644585</v>
      </c>
      <c r="G39" s="10">
        <f>IFERROR((G37/G38),"")</f>
        <v>0.99220272904483431</v>
      </c>
      <c r="H39" s="10">
        <f>IFERROR((H37/H38),"")</f>
        <v>0.92876605683145197</v>
      </c>
      <c r="I39" s="36"/>
      <c r="J39" s="37"/>
    </row>
    <row r="40" spans="2:10" x14ac:dyDescent="0.25">
      <c r="B40" s="46" t="s">
        <v>62</v>
      </c>
      <c r="C40" s="7" t="s">
        <v>17</v>
      </c>
      <c r="D40" s="8">
        <f>IFERROR(VLOOKUP($B40,[1]_2TOsiptel!$A:$F,6,0),"")</f>
        <v>61</v>
      </c>
      <c r="E40" s="8">
        <f>IFERROR(VLOOKUP($B40,[1]_2TOsiptel!$A:$F,4,0),"")</f>
        <v>11</v>
      </c>
      <c r="F40" s="8">
        <f>IFERROR(VLOOKUP($B40,[1]_2TOsiptel!$A:$F,5,0),"")</f>
        <v>1645</v>
      </c>
      <c r="G40" s="8">
        <f>IFERROR(VLOOKUP($B40,[1]_2TOsiptel!$A:$F,3,0),"")</f>
        <v>132</v>
      </c>
      <c r="H40" s="9">
        <f>IF(SUM(D40:G40)&gt;0,SUM(D40:G40),"")</f>
        <v>1849</v>
      </c>
      <c r="I40" s="36"/>
      <c r="J40" s="37"/>
    </row>
    <row r="41" spans="2:10" x14ac:dyDescent="0.25">
      <c r="B41" s="47"/>
      <c r="C41" s="7" t="s">
        <v>18</v>
      </c>
      <c r="D41" s="8">
        <f>IFERROR(VLOOKUP($B40,[1]_1TOsipte!$A:$G,6,0),"")</f>
        <v>62</v>
      </c>
      <c r="E41" s="8">
        <f>IFERROR(VLOOKUP($B40,[1]_1TOsipte!$A:$G,4,0),"")</f>
        <v>11</v>
      </c>
      <c r="F41" s="8">
        <f>IFERROR(VLOOKUP($B40,[1]_1TOsipte!$A:$G,5,0),"")</f>
        <v>1690</v>
      </c>
      <c r="G41" s="8">
        <f>IFERROR(VLOOKUP($B40,[1]_1TOsipte!$A:$G,3,0),"")</f>
        <v>138</v>
      </c>
      <c r="H41" s="9">
        <f>IF(SUM(D41:G41)&gt;0,SUM(D41:G41),"")</f>
        <v>1901</v>
      </c>
      <c r="I41" s="36"/>
      <c r="J41" s="37"/>
    </row>
    <row r="42" spans="2:10" x14ac:dyDescent="0.25">
      <c r="B42" s="48"/>
      <c r="C42" s="7" t="s">
        <v>19</v>
      </c>
      <c r="D42" s="10">
        <f>IFERROR((D40/D41),"")</f>
        <v>0.9838709677419355</v>
      </c>
      <c r="E42" s="10">
        <f>IFERROR((E40/E41),"")</f>
        <v>1</v>
      </c>
      <c r="F42" s="10">
        <f>IFERROR((F40/F41),"")</f>
        <v>0.97337278106508873</v>
      </c>
      <c r="G42" s="10">
        <f>IFERROR((G40/G41),"")</f>
        <v>0.95652173913043481</v>
      </c>
      <c r="H42" s="10">
        <f>IFERROR((H40/H41),"")</f>
        <v>0.97264597580220935</v>
      </c>
      <c r="I42" s="36"/>
      <c r="J42" s="37"/>
    </row>
    <row r="43" spans="2:10" x14ac:dyDescent="0.25">
      <c r="B43" s="46" t="s">
        <v>63</v>
      </c>
      <c r="C43" s="7" t="s">
        <v>17</v>
      </c>
      <c r="D43" s="8">
        <f>IFERROR(VLOOKUP($B43,[1]_2TOsiptel!$A:$F,6,0),"")</f>
        <v>38</v>
      </c>
      <c r="E43" s="8">
        <f>IFERROR(VLOOKUP($B43,[1]_2TOsiptel!$A:$F,4,0),"")</f>
        <v>5</v>
      </c>
      <c r="F43" s="8">
        <f>IFERROR(VLOOKUP($B43,[1]_2TOsiptel!$A:$F,5,0),"")</f>
        <v>1467</v>
      </c>
      <c r="G43" s="8">
        <f>IFERROR(VLOOKUP($B43,[1]_2TOsiptel!$A:$F,3,0),"")</f>
        <v>75</v>
      </c>
      <c r="H43" s="9">
        <f>IF(SUM(D43:G43)&gt;0,SUM(D43:G43),"")</f>
        <v>1585</v>
      </c>
      <c r="I43" s="36"/>
      <c r="J43" s="37"/>
    </row>
    <row r="44" spans="2:10" x14ac:dyDescent="0.25">
      <c r="B44" s="47"/>
      <c r="C44" s="7" t="s">
        <v>18</v>
      </c>
      <c r="D44" s="8">
        <f>IFERROR(VLOOKUP($B43,[1]_1TOsipte!$A:$G,6,0),"")</f>
        <v>40</v>
      </c>
      <c r="E44" s="8">
        <f>IFERROR(VLOOKUP($B43,[1]_1TOsipte!$A:$G,4,0),"")</f>
        <v>5</v>
      </c>
      <c r="F44" s="8">
        <f>IFERROR(VLOOKUP($B43,[1]_1TOsipte!$A:$G,5,0),"")</f>
        <v>1497</v>
      </c>
      <c r="G44" s="8">
        <f>IFERROR(VLOOKUP($B43,[1]_1TOsipte!$A:$G,3,0),"")</f>
        <v>75</v>
      </c>
      <c r="H44" s="9">
        <f>IF(SUM(D44:G44)&gt;0,SUM(D44:G44),"")</f>
        <v>1617</v>
      </c>
      <c r="I44" s="36"/>
      <c r="J44" s="37"/>
    </row>
    <row r="45" spans="2:10" x14ac:dyDescent="0.25">
      <c r="B45" s="48"/>
      <c r="C45" s="7" t="s">
        <v>19</v>
      </c>
      <c r="D45" s="10">
        <f>IFERROR((D43/D44),"")</f>
        <v>0.95</v>
      </c>
      <c r="E45" s="10">
        <f>IFERROR((E43/E44),"")</f>
        <v>1</v>
      </c>
      <c r="F45" s="10">
        <f>IFERROR((F43/F44),"")</f>
        <v>0.97995991983967934</v>
      </c>
      <c r="G45" s="10">
        <f>IFERROR((G43/G44),"")</f>
        <v>1</v>
      </c>
      <c r="H45" s="10">
        <f>IFERROR((H43/H44),"")</f>
        <v>0.98021026592455163</v>
      </c>
      <c r="I45" s="36"/>
      <c r="J45" s="37"/>
    </row>
    <row r="46" spans="2:10" x14ac:dyDescent="0.25">
      <c r="B46" s="46" t="s">
        <v>83</v>
      </c>
      <c r="C46" s="7" t="s">
        <v>17</v>
      </c>
      <c r="D46" s="8">
        <f>IFERROR(VLOOKUP($B46,[1]_2TOsiptel!$A:$F,6,0),"")</f>
        <v>598</v>
      </c>
      <c r="E46" s="8">
        <f>IFERROR(VLOOKUP($B46,[1]_2TOsiptel!$A:$F,4,0),"")</f>
        <v>157</v>
      </c>
      <c r="F46" s="8">
        <f>IFERROR(VLOOKUP($B46,[1]_2TOsiptel!$A:$F,5,0),"")</f>
        <v>2705</v>
      </c>
      <c r="G46" s="8">
        <f>IFERROR(VLOOKUP($B46,[1]_2TOsiptel!$A:$F,3,0),"")</f>
        <v>848</v>
      </c>
      <c r="H46" s="9">
        <f>IF(SUM(D46:G46)&gt;0,SUM(D46:G46),"")</f>
        <v>4308</v>
      </c>
      <c r="I46" s="36"/>
      <c r="J46" s="37"/>
    </row>
    <row r="47" spans="2:10" x14ac:dyDescent="0.25">
      <c r="B47" s="47"/>
      <c r="C47" s="7" t="s">
        <v>18</v>
      </c>
      <c r="D47" s="8">
        <f>IFERROR(VLOOKUP($B46,[1]_1TOsipte!$A:$G,6,0),"")</f>
        <v>617</v>
      </c>
      <c r="E47" s="8">
        <f>IFERROR(VLOOKUP($B46,[1]_1TOsipte!$A:$G,4,0),"")</f>
        <v>167</v>
      </c>
      <c r="F47" s="8">
        <f>IFERROR(VLOOKUP($B46,[1]_1TOsipte!$A:$G,5,0),"")</f>
        <v>2822</v>
      </c>
      <c r="G47" s="8">
        <f>IFERROR(VLOOKUP($B46,[1]_1TOsipte!$A:$G,3,0),"")</f>
        <v>871</v>
      </c>
      <c r="H47" s="9">
        <f>IF(SUM(D47:G47)&gt;0,SUM(D47:G47),"")</f>
        <v>4477</v>
      </c>
      <c r="I47" s="36"/>
      <c r="J47" s="37"/>
    </row>
    <row r="48" spans="2:10" x14ac:dyDescent="0.25">
      <c r="B48" s="48"/>
      <c r="C48" s="7" t="s">
        <v>19</v>
      </c>
      <c r="D48" s="10">
        <f>IFERROR((D46/D47),"")</f>
        <v>0.9692058346839546</v>
      </c>
      <c r="E48" s="10">
        <f>IFERROR((E46/E47),"")</f>
        <v>0.94011976047904189</v>
      </c>
      <c r="F48" s="10">
        <f>IFERROR((F46/F47),"")</f>
        <v>0.95854004252303326</v>
      </c>
      <c r="G48" s="10">
        <f>IFERROR((G46/G47),"")</f>
        <v>0.97359357060849594</v>
      </c>
      <c r="H48" s="10">
        <f>IFERROR((H46/H47),"")</f>
        <v>0.96225150770605317</v>
      </c>
      <c r="I48" s="36"/>
      <c r="J48" s="37"/>
    </row>
    <row r="49" spans="2:10" x14ac:dyDescent="0.25">
      <c r="B49" s="46" t="s">
        <v>82</v>
      </c>
      <c r="C49" s="7" t="s">
        <v>17</v>
      </c>
      <c r="D49" s="8">
        <f>IFERROR(VLOOKUP($B49,[1]_2TOsiptel!$A:$F,6,0),"")</f>
        <v>1761</v>
      </c>
      <c r="E49" s="8">
        <f>IFERROR(VLOOKUP($B49,[1]_2TOsiptel!$A:$F,4,0),"")</f>
        <v>387</v>
      </c>
      <c r="F49" s="8">
        <f>IFERROR(VLOOKUP($B49,[1]_2TOsiptel!$A:$F,5,0),"")</f>
        <v>7142</v>
      </c>
      <c r="G49" s="8">
        <f>IFERROR(VLOOKUP($B49,[1]_2TOsiptel!$A:$F,3,0),"")</f>
        <v>2169</v>
      </c>
      <c r="H49" s="9">
        <f>IF(SUM(D49:G49)&gt;0,SUM(D49:G49),"")</f>
        <v>11459</v>
      </c>
      <c r="I49" s="36"/>
      <c r="J49" s="37"/>
    </row>
    <row r="50" spans="2:10" x14ac:dyDescent="0.25">
      <c r="B50" s="47"/>
      <c r="C50" s="7" t="s">
        <v>18</v>
      </c>
      <c r="D50" s="8">
        <f>IFERROR(VLOOKUP($B49,[1]_1TOsipte!$A:$G,6,0),"")</f>
        <v>1800</v>
      </c>
      <c r="E50" s="8">
        <f>IFERROR(VLOOKUP($B49,[1]_1TOsipte!$A:$G,4,0),"")</f>
        <v>392</v>
      </c>
      <c r="F50" s="8">
        <f>IFERROR(VLOOKUP($B49,[1]_1TOsipte!$A:$G,5,0),"")</f>
        <v>7275</v>
      </c>
      <c r="G50" s="8">
        <f>IFERROR(VLOOKUP($B49,[1]_1TOsipte!$A:$G,3,0),"")</f>
        <v>2196</v>
      </c>
      <c r="H50" s="9">
        <f>IF(SUM(D50:G50)&gt;0,SUM(D50:G50),"")</f>
        <v>11663</v>
      </c>
      <c r="I50" s="36"/>
      <c r="J50" s="37"/>
    </row>
    <row r="51" spans="2:10" x14ac:dyDescent="0.25">
      <c r="B51" s="48"/>
      <c r="C51" s="7" t="s">
        <v>19</v>
      </c>
      <c r="D51" s="10">
        <f>IFERROR((D49/D50),"")</f>
        <v>0.97833333333333339</v>
      </c>
      <c r="E51" s="10">
        <f>IFERROR((E49/E50),"")</f>
        <v>0.98724489795918369</v>
      </c>
      <c r="F51" s="10">
        <f>IFERROR((F49/F50),"")</f>
        <v>0.98171821305841922</v>
      </c>
      <c r="G51" s="10">
        <f>IFERROR((G49/G50),"")</f>
        <v>0.98770491803278693</v>
      </c>
      <c r="H51" s="10">
        <f>IFERROR((H49/H50),"")</f>
        <v>0.98250878847637824</v>
      </c>
      <c r="I51" s="36"/>
      <c r="J51" s="37"/>
    </row>
    <row r="52" spans="2:10" x14ac:dyDescent="0.25">
      <c r="B52" s="46" t="s">
        <v>79</v>
      </c>
      <c r="C52" s="7" t="s">
        <v>17</v>
      </c>
      <c r="D52" s="8">
        <f>IFERROR(VLOOKUP($B52,[1]_2TOsiptel!$A:$F,6,0),"")</f>
        <v>584</v>
      </c>
      <c r="E52" s="8">
        <f>IFERROR(VLOOKUP($B52,[1]_2TOsiptel!$A:$F,4,0),"")</f>
        <v>396</v>
      </c>
      <c r="F52" s="8">
        <f>IFERROR(VLOOKUP($B52,[1]_2TOsiptel!$A:$F,5,0),"")</f>
        <v>6322</v>
      </c>
      <c r="G52" s="8">
        <f>IFERROR(VLOOKUP($B52,[1]_2TOsiptel!$A:$F,3,0),"")</f>
        <v>1358</v>
      </c>
      <c r="H52" s="9">
        <f>IF(SUM(D52:G52)&gt;0,SUM(D52:G52),"")</f>
        <v>8660</v>
      </c>
      <c r="I52" s="36"/>
      <c r="J52" s="37"/>
    </row>
    <row r="53" spans="2:10" x14ac:dyDescent="0.25">
      <c r="B53" s="47"/>
      <c r="C53" s="7" t="s">
        <v>18</v>
      </c>
      <c r="D53" s="8">
        <f>IFERROR(VLOOKUP($B52,[1]_1TOsipte!$A:$G,6,0),"")</f>
        <v>590</v>
      </c>
      <c r="E53" s="8">
        <f>IFERROR(VLOOKUP($B52,[1]_1TOsipte!$A:$G,4,0),"")</f>
        <v>404</v>
      </c>
      <c r="F53" s="8">
        <f>IFERROR(VLOOKUP($B52,[1]_1TOsipte!$A:$G,5,0),"")</f>
        <v>6438</v>
      </c>
      <c r="G53" s="8">
        <f>IFERROR(VLOOKUP($B52,[1]_1TOsipte!$A:$G,3,0),"")</f>
        <v>1368</v>
      </c>
      <c r="H53" s="9">
        <f>IF(SUM(D53:G53)&gt;0,SUM(D53:G53),"")</f>
        <v>8800</v>
      </c>
      <c r="I53" s="36"/>
      <c r="J53" s="37"/>
    </row>
    <row r="54" spans="2:10" x14ac:dyDescent="0.25">
      <c r="B54" s="48"/>
      <c r="C54" s="7" t="s">
        <v>19</v>
      </c>
      <c r="D54" s="10">
        <f>IFERROR((D52/D53),"")</f>
        <v>0.98983050847457632</v>
      </c>
      <c r="E54" s="10">
        <f>IFERROR((E52/E53),"")</f>
        <v>0.98019801980198018</v>
      </c>
      <c r="F54" s="10">
        <f>IFERROR((F52/F53),"")</f>
        <v>0.98198198198198194</v>
      </c>
      <c r="G54" s="10">
        <f>IFERROR((G52/G53),"")</f>
        <v>0.99269005847953218</v>
      </c>
      <c r="H54" s="10">
        <f>IFERROR((H52/H53),"")</f>
        <v>0.98409090909090913</v>
      </c>
      <c r="I54" s="36"/>
      <c r="J54" s="37"/>
    </row>
    <row r="55" spans="2:10" x14ac:dyDescent="0.25">
      <c r="B55" s="46" t="s">
        <v>80</v>
      </c>
      <c r="C55" s="7" t="s">
        <v>17</v>
      </c>
      <c r="D55" s="8">
        <f>IFERROR(VLOOKUP($B55,[1]_2TOsiptel!$A:$F,6,0),"")</f>
        <v>2038</v>
      </c>
      <c r="E55" s="8">
        <f>IFERROR(VLOOKUP($B55,[1]_2TOsiptel!$A:$F,4,0),"")</f>
        <v>839</v>
      </c>
      <c r="F55" s="8">
        <f>IFERROR(VLOOKUP($B55,[1]_2TOsiptel!$A:$F,5,0),"")</f>
        <v>9743</v>
      </c>
      <c r="G55" s="8">
        <f>IFERROR(VLOOKUP($B55,[1]_2TOsiptel!$A:$F,3,0),"")</f>
        <v>3154</v>
      </c>
      <c r="H55" s="9">
        <f>IF(SUM(D55:G55)&gt;0,SUM(D55:G55),"")</f>
        <v>15774</v>
      </c>
      <c r="I55" s="36"/>
      <c r="J55" s="37"/>
    </row>
    <row r="56" spans="2:10" x14ac:dyDescent="0.25">
      <c r="B56" s="47"/>
      <c r="C56" s="7" t="s">
        <v>18</v>
      </c>
      <c r="D56" s="8">
        <f>IFERROR(VLOOKUP($B55,[1]_1TOsipte!$A:$G,6,0),"")</f>
        <v>2246</v>
      </c>
      <c r="E56" s="8">
        <f>IFERROR(VLOOKUP($B55,[1]_1TOsipte!$A:$G,4,0),"")</f>
        <v>870</v>
      </c>
      <c r="F56" s="8">
        <f>IFERROR(VLOOKUP($B55,[1]_1TOsipte!$A:$G,5,0),"")</f>
        <v>10180</v>
      </c>
      <c r="G56" s="8">
        <f>IFERROR(VLOOKUP($B55,[1]_1TOsipte!$A:$G,3,0),"")</f>
        <v>3191</v>
      </c>
      <c r="H56" s="9">
        <f>IF(SUM(D56:G56)&gt;0,SUM(D56:G56),"")</f>
        <v>16487</v>
      </c>
      <c r="I56" s="36"/>
      <c r="J56" s="37"/>
    </row>
    <row r="57" spans="2:10" x14ac:dyDescent="0.25">
      <c r="B57" s="48"/>
      <c r="C57" s="7" t="s">
        <v>19</v>
      </c>
      <c r="D57" s="10">
        <f>IFERROR((D55/D56),"")</f>
        <v>0.90739091718610865</v>
      </c>
      <c r="E57" s="10">
        <f>IFERROR((E55/E56),"")</f>
        <v>0.96436781609195399</v>
      </c>
      <c r="F57" s="10">
        <f>IFERROR((F55/F56),"")</f>
        <v>0.95707269155206287</v>
      </c>
      <c r="G57" s="10">
        <f>IFERROR((G55/G56),"")</f>
        <v>0.9884048887496083</v>
      </c>
      <c r="H57" s="10">
        <f>IFERROR((H55/H56),"")</f>
        <v>0.95675380602899252</v>
      </c>
      <c r="I57" s="36"/>
      <c r="J57" s="37"/>
    </row>
    <row r="58" spans="2:10" x14ac:dyDescent="0.25">
      <c r="B58" s="46" t="s">
        <v>86</v>
      </c>
      <c r="C58" s="7" t="s">
        <v>17</v>
      </c>
      <c r="D58" s="8">
        <f>IFERROR(VLOOKUP($B58,[1]_2TOsiptel!$A:$F,6,0),"")</f>
        <v>495</v>
      </c>
      <c r="E58" s="8">
        <f>IFERROR(VLOOKUP($B58,[1]_2TOsiptel!$A:$F,4,0),"")</f>
        <v>347</v>
      </c>
      <c r="F58" s="8">
        <f>IFERROR(VLOOKUP($B58,[1]_2TOsiptel!$A:$F,5,0),"")</f>
        <v>2463</v>
      </c>
      <c r="G58" s="8">
        <f>IFERROR(VLOOKUP($B58,[1]_2TOsiptel!$A:$F,3,0),"")</f>
        <v>505</v>
      </c>
      <c r="H58" s="9">
        <f>IF(SUM(D58:G58)&gt;0,SUM(D58:G58),"")</f>
        <v>3810</v>
      </c>
      <c r="I58" s="36"/>
      <c r="J58" s="37"/>
    </row>
    <row r="59" spans="2:10" x14ac:dyDescent="0.25">
      <c r="B59" s="47"/>
      <c r="C59" s="7" t="s">
        <v>18</v>
      </c>
      <c r="D59" s="8">
        <f>IFERROR(VLOOKUP($B58,[1]_1TOsipte!$A:$G,6,0),"")</f>
        <v>528</v>
      </c>
      <c r="E59" s="8">
        <f>IFERROR(VLOOKUP($B58,[1]_1TOsipte!$A:$G,4,0),"")</f>
        <v>375</v>
      </c>
      <c r="F59" s="8">
        <f>IFERROR(VLOOKUP($B58,[1]_1TOsipte!$A:$G,5,0),"")</f>
        <v>2590</v>
      </c>
      <c r="G59" s="8">
        <f>IFERROR(VLOOKUP($B58,[1]_1TOsipte!$A:$G,3,0),"")</f>
        <v>517</v>
      </c>
      <c r="H59" s="9">
        <f>IF(SUM(D59:G59)&gt;0,SUM(D59:G59),"")</f>
        <v>4010</v>
      </c>
      <c r="I59" s="36"/>
      <c r="J59" s="37"/>
    </row>
    <row r="60" spans="2:10" x14ac:dyDescent="0.25">
      <c r="B60" s="48"/>
      <c r="C60" s="7" t="s">
        <v>19</v>
      </c>
      <c r="D60" s="10">
        <f>IFERROR((D58/D59),"")</f>
        <v>0.9375</v>
      </c>
      <c r="E60" s="10">
        <f>IFERROR((E58/E59),"")</f>
        <v>0.92533333333333334</v>
      </c>
      <c r="F60" s="10">
        <f>IFERROR((F58/F59),"")</f>
        <v>0.95096525096525097</v>
      </c>
      <c r="G60" s="10">
        <f>IFERROR((G58/G59),"")</f>
        <v>0.97678916827853002</v>
      </c>
      <c r="H60" s="10">
        <f>IFERROR((H58/H59),"")</f>
        <v>0.95012468827930174</v>
      </c>
      <c r="I60" s="36"/>
      <c r="J60" s="37"/>
    </row>
    <row r="61" spans="2:10" x14ac:dyDescent="0.25">
      <c r="B61" s="46" t="s">
        <v>64</v>
      </c>
      <c r="C61" s="7" t="s">
        <v>17</v>
      </c>
      <c r="D61" s="8">
        <f>IFERROR(VLOOKUP($B61,[1]_2TOsiptel!$A:$F,6,0),"")</f>
        <v>383</v>
      </c>
      <c r="E61" s="8">
        <f>IFERROR(VLOOKUP($B61,[1]_2TOsiptel!$A:$F,4,0),"")</f>
        <v>138</v>
      </c>
      <c r="F61" s="8">
        <f>IFERROR(VLOOKUP($B61,[1]_2TOsiptel!$A:$F,5,0),"")</f>
        <v>5593</v>
      </c>
      <c r="G61" s="8">
        <f>IFERROR(VLOOKUP($B61,[1]_2TOsiptel!$A:$F,3,0),"")</f>
        <v>1570</v>
      </c>
      <c r="H61" s="9">
        <f>IF(SUM(D61:G61)&gt;0,SUM(D61:G61),"")</f>
        <v>7684</v>
      </c>
      <c r="I61" s="36"/>
      <c r="J61" s="37"/>
    </row>
    <row r="62" spans="2:10" x14ac:dyDescent="0.25">
      <c r="B62" s="47"/>
      <c r="C62" s="7" t="s">
        <v>18</v>
      </c>
      <c r="D62" s="8">
        <f>IFERROR(VLOOKUP($B61,[1]_1TOsipte!$A:$G,6,0),"")</f>
        <v>396</v>
      </c>
      <c r="E62" s="8">
        <f>IFERROR(VLOOKUP($B61,[1]_1TOsipte!$A:$G,4,0),"")</f>
        <v>139</v>
      </c>
      <c r="F62" s="8">
        <f>IFERROR(VLOOKUP($B61,[1]_1TOsipte!$A:$G,5,0),"")</f>
        <v>5810</v>
      </c>
      <c r="G62" s="8">
        <f>IFERROR(VLOOKUP($B61,[1]_1TOsipte!$A:$G,3,0),"")</f>
        <v>1596</v>
      </c>
      <c r="H62" s="9">
        <f>IF(SUM(D62:G62)&gt;0,SUM(D62:G62),"")</f>
        <v>7941</v>
      </c>
      <c r="I62" s="36"/>
      <c r="J62" s="37"/>
    </row>
    <row r="63" spans="2:10" x14ac:dyDescent="0.25">
      <c r="B63" s="48"/>
      <c r="C63" s="7" t="s">
        <v>19</v>
      </c>
      <c r="D63" s="10">
        <f>IFERROR((D61/D62),"")</f>
        <v>0.96717171717171713</v>
      </c>
      <c r="E63" s="10">
        <f>IFERROR((E61/E62),"")</f>
        <v>0.9928057553956835</v>
      </c>
      <c r="F63" s="10">
        <f>IFERROR((F61/F62),"")</f>
        <v>0.96265060240963851</v>
      </c>
      <c r="G63" s="10">
        <f>IFERROR((G61/G62),"")</f>
        <v>0.98370927318295742</v>
      </c>
      <c r="H63" s="10">
        <f>IFERROR((H61/H62),"")</f>
        <v>0.9676363178441002</v>
      </c>
      <c r="I63" s="36"/>
      <c r="J63" s="37"/>
    </row>
    <row r="64" spans="2:10" x14ac:dyDescent="0.25">
      <c r="B64" s="46" t="s">
        <v>65</v>
      </c>
      <c r="C64" s="7" t="s">
        <v>17</v>
      </c>
      <c r="D64" s="8">
        <f>IFERROR(VLOOKUP($B64,[1]_2TOsiptel!$A:$F,6,0),"")</f>
        <v>436</v>
      </c>
      <c r="E64" s="8">
        <f>IFERROR(VLOOKUP($B64,[1]_2TOsiptel!$A:$F,4,0),"")</f>
        <v>125</v>
      </c>
      <c r="F64" s="8">
        <f>IFERROR(VLOOKUP($B64,[1]_2TOsiptel!$A:$F,5,0),"")</f>
        <v>2946</v>
      </c>
      <c r="G64" s="8">
        <f>IFERROR(VLOOKUP($B64,[1]_2TOsiptel!$A:$F,3,0),"")</f>
        <v>561</v>
      </c>
      <c r="H64" s="9">
        <f>IF(SUM(D64:G64)&gt;0,SUM(D64:G64),"")</f>
        <v>4068</v>
      </c>
      <c r="I64" s="36"/>
      <c r="J64" s="37"/>
    </row>
    <row r="65" spans="2:10" x14ac:dyDescent="0.25">
      <c r="B65" s="47"/>
      <c r="C65" s="7" t="s">
        <v>18</v>
      </c>
      <c r="D65" s="8">
        <f>IFERROR(VLOOKUP($B64,[1]_1TOsipte!$A:$G,6,0),"")</f>
        <v>462</v>
      </c>
      <c r="E65" s="8">
        <f>IFERROR(VLOOKUP($B64,[1]_1TOsipte!$A:$G,4,0),"")</f>
        <v>134</v>
      </c>
      <c r="F65" s="8">
        <f>IFERROR(VLOOKUP($B64,[1]_1TOsipte!$A:$G,5,0),"")</f>
        <v>3092</v>
      </c>
      <c r="G65" s="8">
        <f>IFERROR(VLOOKUP($B64,[1]_1TOsipte!$A:$G,3,0),"")</f>
        <v>581</v>
      </c>
      <c r="H65" s="9">
        <f>IF(SUM(D65:G65)&gt;0,SUM(D65:G65),"")</f>
        <v>4269</v>
      </c>
      <c r="I65" s="36"/>
      <c r="J65" s="37"/>
    </row>
    <row r="66" spans="2:10" x14ac:dyDescent="0.25">
      <c r="B66" s="48"/>
      <c r="C66" s="7" t="s">
        <v>19</v>
      </c>
      <c r="D66" s="10">
        <f>IFERROR((D64/D65),"")</f>
        <v>0.94372294372294374</v>
      </c>
      <c r="E66" s="10">
        <f>IFERROR((E64/E65),"")</f>
        <v>0.93283582089552242</v>
      </c>
      <c r="F66" s="10">
        <f>IFERROR((F64/F65),"")</f>
        <v>0.95278137128072449</v>
      </c>
      <c r="G66" s="10">
        <f>IFERROR((G64/G65),"")</f>
        <v>0.96557659208261615</v>
      </c>
      <c r="H66" s="10">
        <f>IFERROR((H64/H65),"")</f>
        <v>0.95291637385804639</v>
      </c>
      <c r="I66" s="36"/>
      <c r="J66" s="37"/>
    </row>
    <row r="67" spans="2:10" x14ac:dyDescent="0.25">
      <c r="B67" s="46" t="s">
        <v>66</v>
      </c>
      <c r="C67" s="7" t="s">
        <v>17</v>
      </c>
      <c r="D67" s="8">
        <f>IFERROR(VLOOKUP($B67,[1]_2TOsiptel!$A:$F,6,0),"")</f>
        <v>400</v>
      </c>
      <c r="E67" s="8">
        <f>IFERROR(VLOOKUP($B67,[1]_2TOsiptel!$A:$F,4,0),"")</f>
        <v>101</v>
      </c>
      <c r="F67" s="8">
        <f>IFERROR(VLOOKUP($B67,[1]_2TOsiptel!$A:$F,5,0),"")</f>
        <v>2506</v>
      </c>
      <c r="G67" s="8">
        <f>IFERROR(VLOOKUP($B67,[1]_2TOsiptel!$A:$F,3,0),"")</f>
        <v>587</v>
      </c>
      <c r="H67" s="9">
        <f>IF(SUM(D67:G67)&gt;0,SUM(D67:G67),"")</f>
        <v>3594</v>
      </c>
      <c r="I67" s="36"/>
      <c r="J67" s="37"/>
    </row>
    <row r="68" spans="2:10" x14ac:dyDescent="0.25">
      <c r="B68" s="47"/>
      <c r="C68" s="7" t="s">
        <v>18</v>
      </c>
      <c r="D68" s="8">
        <f>IFERROR(VLOOKUP($B67,[1]_1TOsipte!$A:$G,6,0),"")</f>
        <v>425</v>
      </c>
      <c r="E68" s="8">
        <f>IFERROR(VLOOKUP($B67,[1]_1TOsipte!$A:$G,4,0),"")</f>
        <v>107</v>
      </c>
      <c r="F68" s="8">
        <f>IFERROR(VLOOKUP($B67,[1]_1TOsipte!$A:$G,5,0),"")</f>
        <v>2679</v>
      </c>
      <c r="G68" s="8">
        <f>IFERROR(VLOOKUP($B67,[1]_1TOsipte!$A:$G,3,0),"")</f>
        <v>605</v>
      </c>
      <c r="H68" s="9">
        <f>IF(SUM(D68:G68)&gt;0,SUM(D68:G68),"")</f>
        <v>3816</v>
      </c>
      <c r="I68" s="36"/>
      <c r="J68" s="37"/>
    </row>
    <row r="69" spans="2:10" x14ac:dyDescent="0.25">
      <c r="B69" s="48"/>
      <c r="C69" s="7" t="s">
        <v>19</v>
      </c>
      <c r="D69" s="10">
        <f>IFERROR((D67/D68),"")</f>
        <v>0.94117647058823528</v>
      </c>
      <c r="E69" s="10">
        <f>IFERROR((E67/E68),"")</f>
        <v>0.94392523364485981</v>
      </c>
      <c r="F69" s="10">
        <f>IFERROR((F67/F68),"")</f>
        <v>0.93542366554684586</v>
      </c>
      <c r="G69" s="10">
        <f>IFERROR((G67/G68),"")</f>
        <v>0.97024793388429753</v>
      </c>
      <c r="H69" s="10">
        <f>IFERROR((H67/H68),"")</f>
        <v>0.94182389937106914</v>
      </c>
      <c r="I69" s="36"/>
      <c r="J69" s="37"/>
    </row>
    <row r="70" spans="2:10" x14ac:dyDescent="0.25">
      <c r="B70" s="46" t="s">
        <v>67</v>
      </c>
      <c r="C70" s="7" t="s">
        <v>17</v>
      </c>
      <c r="D70" s="8">
        <f>IFERROR(VLOOKUP($B70,[1]_2TOsiptel!$A:$F,6,0),"")</f>
        <v>482</v>
      </c>
      <c r="E70" s="8">
        <f>IFERROR(VLOOKUP($B70,[1]_2TOsiptel!$A:$F,4,0),"")</f>
        <v>123</v>
      </c>
      <c r="F70" s="8">
        <f>IFERROR(VLOOKUP($B70,[1]_2TOsiptel!$A:$F,5,0),"")</f>
        <v>4290</v>
      </c>
      <c r="G70" s="8">
        <f>IFERROR(VLOOKUP($B70,[1]_2TOsiptel!$A:$F,3,0),"")</f>
        <v>447</v>
      </c>
      <c r="H70" s="9">
        <f>IF(SUM(D70:G70)&gt;0,SUM(D70:G70),"")</f>
        <v>5342</v>
      </c>
      <c r="I70" s="36"/>
      <c r="J70" s="37"/>
    </row>
    <row r="71" spans="2:10" x14ac:dyDescent="0.25">
      <c r="B71" s="47"/>
      <c r="C71" s="7" t="s">
        <v>18</v>
      </c>
      <c r="D71" s="8">
        <f>IFERROR(VLOOKUP($B70,[1]_1TOsipte!$A:$G,6,0),"")</f>
        <v>576</v>
      </c>
      <c r="E71" s="8">
        <f>IFERROR(VLOOKUP($B70,[1]_1TOsipte!$A:$G,4,0),"")</f>
        <v>146</v>
      </c>
      <c r="F71" s="8">
        <f>IFERROR(VLOOKUP($B70,[1]_1TOsipte!$A:$G,5,0),"")</f>
        <v>5172</v>
      </c>
      <c r="G71" s="8">
        <f>IFERROR(VLOOKUP($B70,[1]_1TOsipte!$A:$G,3,0),"")</f>
        <v>486</v>
      </c>
      <c r="H71" s="9">
        <f>IF(SUM(D71:G71)&gt;0,SUM(D71:G71),"")</f>
        <v>6380</v>
      </c>
      <c r="I71" s="36"/>
      <c r="J71" s="37"/>
    </row>
    <row r="72" spans="2:10" x14ac:dyDescent="0.25">
      <c r="B72" s="48"/>
      <c r="C72" s="7" t="s">
        <v>19</v>
      </c>
      <c r="D72" s="10">
        <f>IFERROR((D70/D71),"")</f>
        <v>0.83680555555555558</v>
      </c>
      <c r="E72" s="10">
        <f>IFERROR((E70/E71),"")</f>
        <v>0.84246575342465757</v>
      </c>
      <c r="F72" s="10">
        <f>IFERROR((F70/F71),"")</f>
        <v>0.82946635730858465</v>
      </c>
      <c r="G72" s="10">
        <f>IFERROR((G70/G71),"")</f>
        <v>0.91975308641975306</v>
      </c>
      <c r="H72" s="10">
        <f>IFERROR((H70/H71),"")</f>
        <v>0.83730407523510975</v>
      </c>
      <c r="I72" s="36"/>
      <c r="J72" s="37"/>
    </row>
    <row r="73" spans="2:10" x14ac:dyDescent="0.25">
      <c r="B73" s="46" t="s">
        <v>68</v>
      </c>
      <c r="C73" s="7" t="s">
        <v>17</v>
      </c>
      <c r="D73" s="8">
        <f>IFERROR(VLOOKUP($B73,[1]_2TOsiptel!$A:$F,6,0),"")</f>
        <v>735</v>
      </c>
      <c r="E73" s="8">
        <f>IFERROR(VLOOKUP($B73,[1]_2TOsiptel!$A:$F,4,0),"")</f>
        <v>430</v>
      </c>
      <c r="F73" s="8">
        <f>IFERROR(VLOOKUP($B73,[1]_2TOsiptel!$A:$F,5,0),"")</f>
        <v>2606</v>
      </c>
      <c r="G73" s="8">
        <f>IFERROR(VLOOKUP($B73,[1]_2TOsiptel!$A:$F,3,0),"")</f>
        <v>638</v>
      </c>
      <c r="H73" s="9">
        <f>IF(SUM(D73:G73)&gt;0,SUM(D73:G73),"")</f>
        <v>4409</v>
      </c>
      <c r="I73" s="36"/>
      <c r="J73" s="37"/>
    </row>
    <row r="74" spans="2:10" x14ac:dyDescent="0.25">
      <c r="B74" s="47"/>
      <c r="C74" s="7" t="s">
        <v>18</v>
      </c>
      <c r="D74" s="8">
        <f>IFERROR(VLOOKUP($B73,[1]_1TOsipte!$A:$G,6,0),"")</f>
        <v>744</v>
      </c>
      <c r="E74" s="8">
        <f>IFERROR(VLOOKUP($B73,[1]_1TOsipte!$A:$G,4,0),"")</f>
        <v>434</v>
      </c>
      <c r="F74" s="8">
        <f>IFERROR(VLOOKUP($B73,[1]_1TOsipte!$A:$G,5,0),"")</f>
        <v>2641</v>
      </c>
      <c r="G74" s="8">
        <f>IFERROR(VLOOKUP($B73,[1]_1TOsipte!$A:$G,3,0),"")</f>
        <v>645</v>
      </c>
      <c r="H74" s="9">
        <f>IF(SUM(D74:G74)&gt;0,SUM(D74:G74),"")</f>
        <v>4464</v>
      </c>
      <c r="I74" s="36"/>
      <c r="J74" s="37"/>
    </row>
    <row r="75" spans="2:10" x14ac:dyDescent="0.25">
      <c r="B75" s="48"/>
      <c r="C75" s="7" t="s">
        <v>19</v>
      </c>
      <c r="D75" s="10">
        <f>IFERROR((D73/D74),"")</f>
        <v>0.98790322580645162</v>
      </c>
      <c r="E75" s="10">
        <f>IFERROR((E73/E74),"")</f>
        <v>0.99078341013824889</v>
      </c>
      <c r="F75" s="10">
        <f>IFERROR((F73/F74),"")</f>
        <v>0.9867474441499432</v>
      </c>
      <c r="G75" s="10">
        <f>IFERROR((G73/G74),"")</f>
        <v>0.98914728682170538</v>
      </c>
      <c r="H75" s="10">
        <f>IFERROR((H73/H74),"")</f>
        <v>0.98767921146953408</v>
      </c>
      <c r="I75" s="36"/>
      <c r="J75" s="37"/>
    </row>
    <row r="76" spans="2:10" x14ac:dyDescent="0.25">
      <c r="B76" s="46" t="s">
        <v>69</v>
      </c>
      <c r="C76" s="7" t="s">
        <v>17</v>
      </c>
      <c r="D76" s="8">
        <f>IFERROR(VLOOKUP($B76,[1]_2TOsiptel!$A:$F,6,0),"")</f>
        <v>1755</v>
      </c>
      <c r="E76" s="8">
        <f>IFERROR(VLOOKUP($B76,[1]_2TOsiptel!$A:$F,4,0),"")</f>
        <v>346</v>
      </c>
      <c r="F76" s="8">
        <f>IFERROR(VLOOKUP($B76,[1]_2TOsiptel!$A:$F,5,0),"")</f>
        <v>7525</v>
      </c>
      <c r="G76" s="8">
        <f>IFERROR(VLOOKUP($B76,[1]_2TOsiptel!$A:$F,3,0),"")</f>
        <v>1912</v>
      </c>
      <c r="H76" s="9">
        <f>IF(SUM(D76:G76)&gt;0,SUM(D76:G76),"")</f>
        <v>11538</v>
      </c>
      <c r="I76" s="36"/>
      <c r="J76" s="37"/>
    </row>
    <row r="77" spans="2:10" x14ac:dyDescent="0.25">
      <c r="B77" s="47"/>
      <c r="C77" s="7" t="s">
        <v>18</v>
      </c>
      <c r="D77" s="8">
        <f>IFERROR(VLOOKUP($B76,[1]_1TOsipte!$A:$G,6,0),"")</f>
        <v>1815</v>
      </c>
      <c r="E77" s="8">
        <f>IFERROR(VLOOKUP($B76,[1]_1TOsipte!$A:$G,4,0),"")</f>
        <v>356</v>
      </c>
      <c r="F77" s="8">
        <f>IFERROR(VLOOKUP($B76,[1]_1TOsipte!$A:$G,5,0),"")</f>
        <v>7720</v>
      </c>
      <c r="G77" s="8">
        <f>IFERROR(VLOOKUP($B76,[1]_1TOsipte!$A:$G,3,0),"")</f>
        <v>1951</v>
      </c>
      <c r="H77" s="9">
        <f>IF(SUM(D77:G77)&gt;0,SUM(D77:G77),"")</f>
        <v>11842</v>
      </c>
      <c r="I77" s="36"/>
      <c r="J77" s="37"/>
    </row>
    <row r="78" spans="2:10" x14ac:dyDescent="0.25">
      <c r="B78" s="48"/>
      <c r="C78" s="7" t="s">
        <v>19</v>
      </c>
      <c r="D78" s="10">
        <f>IFERROR((D76/D77),"")</f>
        <v>0.96694214876033058</v>
      </c>
      <c r="E78" s="10">
        <f>IFERROR((E76/E77),"")</f>
        <v>0.9719101123595506</v>
      </c>
      <c r="F78" s="10">
        <f>IFERROR((F76/F77),"")</f>
        <v>0.97474093264248707</v>
      </c>
      <c r="G78" s="10">
        <f>IFERROR((G76/G77),"")</f>
        <v>0.9800102511532548</v>
      </c>
      <c r="H78" s="10">
        <f>IFERROR((H76/H77),"")</f>
        <v>0.97432866069920621</v>
      </c>
      <c r="I78" s="36"/>
      <c r="J78" s="37"/>
    </row>
    <row r="79" spans="2:10" x14ac:dyDescent="0.25">
      <c r="B79" s="46" t="s">
        <v>70</v>
      </c>
      <c r="C79" s="7" t="s">
        <v>17</v>
      </c>
      <c r="D79" s="8">
        <f>IFERROR(VLOOKUP($B79,[1]_2TOsiptel!$A:$F,6,0),"")</f>
        <v>219</v>
      </c>
      <c r="E79" s="8">
        <f>IFERROR(VLOOKUP($B79,[1]_2TOsiptel!$A:$F,4,0),"")</f>
        <v>99</v>
      </c>
      <c r="F79" s="8">
        <f>IFERROR(VLOOKUP($B79,[1]_2TOsiptel!$A:$F,5,0),"")</f>
        <v>4007</v>
      </c>
      <c r="G79" s="8">
        <f>IFERROR(VLOOKUP($B79,[1]_2TOsiptel!$A:$F,3,0),"")</f>
        <v>1071</v>
      </c>
      <c r="H79" s="9">
        <f>IF(SUM(D79:G79)&gt;0,SUM(D79:G79),"")</f>
        <v>5396</v>
      </c>
      <c r="I79" s="36"/>
      <c r="J79" s="37"/>
    </row>
    <row r="80" spans="2:10" x14ac:dyDescent="0.25">
      <c r="B80" s="47"/>
      <c r="C80" s="7" t="s">
        <v>18</v>
      </c>
      <c r="D80" s="8">
        <f>IFERROR(VLOOKUP($B79,[1]_1TOsipte!$A:$G,6,0),"")</f>
        <v>223</v>
      </c>
      <c r="E80" s="8">
        <f>IFERROR(VLOOKUP($B79,[1]_1TOsipte!$A:$G,4,0),"")</f>
        <v>100</v>
      </c>
      <c r="F80" s="8">
        <f>IFERROR(VLOOKUP($B79,[1]_1TOsipte!$A:$G,5,0),"")</f>
        <v>4010</v>
      </c>
      <c r="G80" s="8">
        <f>IFERROR(VLOOKUP($B79,[1]_1TOsipte!$A:$G,3,0),"")</f>
        <v>1072</v>
      </c>
      <c r="H80" s="9">
        <f>IF(SUM(D80:G80)&gt;0,SUM(D80:G80),"")</f>
        <v>5405</v>
      </c>
      <c r="I80" s="36"/>
      <c r="J80" s="37"/>
    </row>
    <row r="81" spans="2:10" x14ac:dyDescent="0.25">
      <c r="B81" s="48"/>
      <c r="C81" s="7" t="s">
        <v>19</v>
      </c>
      <c r="D81" s="10">
        <f>IFERROR((D79/D80),"")</f>
        <v>0.98206278026905824</v>
      </c>
      <c r="E81" s="10">
        <f>IFERROR((E79/E80),"")</f>
        <v>0.99</v>
      </c>
      <c r="F81" s="10">
        <f>IFERROR((F79/F80),"")</f>
        <v>0.9992518703241895</v>
      </c>
      <c r="G81" s="10">
        <f>IFERROR((G79/G80),"")</f>
        <v>0.99906716417910446</v>
      </c>
      <c r="H81" s="10">
        <f>IFERROR((H79/H80),"")</f>
        <v>0.99833487511563368</v>
      </c>
      <c r="I81" s="36"/>
      <c r="J81" s="37"/>
    </row>
    <row r="82" spans="2:10" x14ac:dyDescent="0.25">
      <c r="B82" s="46" t="s">
        <v>71</v>
      </c>
      <c r="C82" s="7" t="s">
        <v>17</v>
      </c>
      <c r="D82" s="8">
        <f>IFERROR(VLOOKUP($B82,[1]_2TOsiptel!$A:$F,6,0),"")</f>
        <v>16</v>
      </c>
      <c r="E82" s="8">
        <f>IFERROR(VLOOKUP($B82,[1]_2TOsiptel!$A:$F,4,0),"")</f>
        <v>46</v>
      </c>
      <c r="F82" s="8">
        <f>IFERROR(VLOOKUP($B82,[1]_2TOsiptel!$A:$F,5,0),"")</f>
        <v>1343</v>
      </c>
      <c r="G82" s="8">
        <f>IFERROR(VLOOKUP($B82,[1]_2TOsiptel!$A:$F,3,0),"")</f>
        <v>546</v>
      </c>
      <c r="H82" s="9">
        <f>IF(SUM(D82:G82)&gt;0,SUM(D82:G82),"")</f>
        <v>1951</v>
      </c>
      <c r="I82" s="36"/>
      <c r="J82" s="37"/>
    </row>
    <row r="83" spans="2:10" x14ac:dyDescent="0.25">
      <c r="B83" s="47"/>
      <c r="C83" s="7" t="s">
        <v>18</v>
      </c>
      <c r="D83" s="8">
        <f>IFERROR(VLOOKUP($B82,[1]_1TOsipte!$A:$G,6,0),"")</f>
        <v>16</v>
      </c>
      <c r="E83" s="8">
        <f>IFERROR(VLOOKUP($B82,[1]_1TOsipte!$A:$G,4,0),"")</f>
        <v>46</v>
      </c>
      <c r="F83" s="8">
        <f>IFERROR(VLOOKUP($B82,[1]_1TOsipte!$A:$G,5,0),"")</f>
        <v>1345</v>
      </c>
      <c r="G83" s="8">
        <f>IFERROR(VLOOKUP($B82,[1]_1TOsipte!$A:$G,3,0),"")</f>
        <v>548</v>
      </c>
      <c r="H83" s="9">
        <f>IF(SUM(D83:G83)&gt;0,SUM(D83:G83),"")</f>
        <v>1955</v>
      </c>
      <c r="I83" s="36"/>
      <c r="J83" s="37"/>
    </row>
    <row r="84" spans="2:10" x14ac:dyDescent="0.25">
      <c r="B84" s="48"/>
      <c r="C84" s="7" t="s">
        <v>19</v>
      </c>
      <c r="D84" s="10">
        <f>IFERROR((D82/D83),"")</f>
        <v>1</v>
      </c>
      <c r="E84" s="10">
        <f>IFERROR((E82/E83),"")</f>
        <v>1</v>
      </c>
      <c r="F84" s="10">
        <f>IFERROR((F82/F83),"")</f>
        <v>0.99851301115241631</v>
      </c>
      <c r="G84" s="10">
        <f>IFERROR((G82/G83),"")</f>
        <v>0.9963503649635036</v>
      </c>
      <c r="H84" s="10">
        <f>IFERROR((H82/H83),"")</f>
        <v>0.99795396419437343</v>
      </c>
      <c r="I84" s="36"/>
      <c r="J84" s="37"/>
    </row>
    <row r="85" spans="2:10" x14ac:dyDescent="0.25">
      <c r="B85" s="46" t="s">
        <v>72</v>
      </c>
      <c r="C85" s="7" t="s">
        <v>17</v>
      </c>
      <c r="D85" s="8">
        <f>IFERROR(VLOOKUP($B85,[1]_2TOsiptel!$A:$F,6,0),"")</f>
        <v>1131</v>
      </c>
      <c r="E85" s="8">
        <f>IFERROR(VLOOKUP($B85,[1]_2TOsiptel!$A:$F,4,0),"")</f>
        <v>296</v>
      </c>
      <c r="F85" s="8">
        <f>IFERROR(VLOOKUP($B85,[1]_2TOsiptel!$A:$F,5,0),"")</f>
        <v>3904</v>
      </c>
      <c r="G85" s="8">
        <f>IFERROR(VLOOKUP($B85,[1]_2TOsiptel!$A:$F,3,0),"")</f>
        <v>799</v>
      </c>
      <c r="H85" s="9">
        <f>IF(SUM(D85:G85)&gt;0,SUM(D85:G85),"")</f>
        <v>6130</v>
      </c>
      <c r="I85" s="36"/>
      <c r="J85" s="37"/>
    </row>
    <row r="86" spans="2:10" x14ac:dyDescent="0.25">
      <c r="B86" s="47"/>
      <c r="C86" s="7" t="s">
        <v>18</v>
      </c>
      <c r="D86" s="8">
        <f>IFERROR(VLOOKUP($B85,[1]_1TOsipte!$A:$G,6,0),"")</f>
        <v>1164</v>
      </c>
      <c r="E86" s="8">
        <f>IFERROR(VLOOKUP($B85,[1]_1TOsipte!$A:$G,4,0),"")</f>
        <v>302</v>
      </c>
      <c r="F86" s="8">
        <f>IFERROR(VLOOKUP($B85,[1]_1TOsipte!$A:$G,5,0),"")</f>
        <v>3997</v>
      </c>
      <c r="G86" s="8">
        <f>IFERROR(VLOOKUP($B85,[1]_1TOsipte!$A:$G,3,0),"")</f>
        <v>805</v>
      </c>
      <c r="H86" s="9">
        <f>IF(SUM(D86:G86)&gt;0,SUM(D86:G86),"")</f>
        <v>6268</v>
      </c>
      <c r="I86" s="36"/>
      <c r="J86" s="37"/>
    </row>
    <row r="87" spans="2:10" x14ac:dyDescent="0.25">
      <c r="B87" s="48"/>
      <c r="C87" s="7" t="s">
        <v>19</v>
      </c>
      <c r="D87" s="10">
        <f>IFERROR((D85/D86),"")</f>
        <v>0.97164948453608246</v>
      </c>
      <c r="E87" s="10">
        <f>IFERROR((E85/E86),"")</f>
        <v>0.98013245033112584</v>
      </c>
      <c r="F87" s="10">
        <f>IFERROR((F85/F86),"")</f>
        <v>0.976732549412059</v>
      </c>
      <c r="G87" s="10">
        <f>IFERROR((G85/G86),"")</f>
        <v>0.99254658385093164</v>
      </c>
      <c r="H87" s="10">
        <f>IFERROR((H85/H86),"")</f>
        <v>0.97798340778557757</v>
      </c>
      <c r="I87" s="36"/>
      <c r="J87" s="37"/>
    </row>
    <row r="88" spans="2:10" x14ac:dyDescent="0.25">
      <c r="B88" s="46" t="s">
        <v>73</v>
      </c>
      <c r="C88" s="7" t="s">
        <v>17</v>
      </c>
      <c r="D88" s="8">
        <f>IFERROR(VLOOKUP($B88,[1]_2TOsiptel!$A:$F,6,0),"")</f>
        <v>9</v>
      </c>
      <c r="E88" s="8">
        <f>IFERROR(VLOOKUP($B88,[1]_2TOsiptel!$A:$F,4,0),"")</f>
        <v>1</v>
      </c>
      <c r="F88" s="8">
        <f>IFERROR(VLOOKUP($B88,[1]_2TOsiptel!$A:$F,5,0),"")</f>
        <v>1034</v>
      </c>
      <c r="G88" s="8">
        <f>IFERROR(VLOOKUP($B88,[1]_2TOsiptel!$A:$F,3,0),"")</f>
        <v>712</v>
      </c>
      <c r="H88" s="9">
        <f>IF(SUM(D88:G88)&gt;0,SUM(D88:G88),"")</f>
        <v>1756</v>
      </c>
      <c r="I88" s="36"/>
      <c r="J88" s="37"/>
    </row>
    <row r="89" spans="2:10" x14ac:dyDescent="0.25">
      <c r="B89" s="47"/>
      <c r="C89" s="7" t="s">
        <v>18</v>
      </c>
      <c r="D89" s="8">
        <f>IFERROR(VLOOKUP($B88,[1]_1TOsipte!$A:$G,6,0),"")</f>
        <v>9</v>
      </c>
      <c r="E89" s="8">
        <f>IFERROR(VLOOKUP($B88,[1]_1TOsipte!$A:$G,4,0),"")</f>
        <v>2</v>
      </c>
      <c r="F89" s="8">
        <f>IFERROR(VLOOKUP($B88,[1]_1TOsipte!$A:$G,5,0),"")</f>
        <v>1039</v>
      </c>
      <c r="G89" s="8">
        <f>IFERROR(VLOOKUP($B88,[1]_1TOsipte!$A:$G,3,0),"")</f>
        <v>716</v>
      </c>
      <c r="H89" s="9">
        <f>IF(SUM(D89:G89)&gt;0,SUM(D89:G89),"")</f>
        <v>1766</v>
      </c>
      <c r="I89" s="36"/>
      <c r="J89" s="37"/>
    </row>
    <row r="90" spans="2:10" x14ac:dyDescent="0.25">
      <c r="B90" s="48"/>
      <c r="C90" s="7" t="s">
        <v>19</v>
      </c>
      <c r="D90" s="10">
        <f>IFERROR((D88/D89),"")</f>
        <v>1</v>
      </c>
      <c r="E90" s="10">
        <f>IFERROR((E88/E89),"")</f>
        <v>0.5</v>
      </c>
      <c r="F90" s="10">
        <f>IFERROR((F88/F89),"")</f>
        <v>0.99518768046198269</v>
      </c>
      <c r="G90" s="10">
        <f>IFERROR((G88/G89),"")</f>
        <v>0.994413407821229</v>
      </c>
      <c r="H90" s="10">
        <f>IFERROR((H88/H89),"")</f>
        <v>0.99433748584371462</v>
      </c>
      <c r="I90" s="36"/>
      <c r="J90" s="37"/>
    </row>
    <row r="91" spans="2:10" x14ac:dyDescent="0.25">
      <c r="B91" s="66" t="s">
        <v>52</v>
      </c>
      <c r="C91" s="11" t="s">
        <v>17</v>
      </c>
      <c r="D91" s="9" t="e">
        <f>SUM(D13,D16,D19,D22,D25,D28,D31,D34,D37,D40,D43,#REF!,D46,D49,D52,D55,D58,D61,D64,D67,D70,D73,D76,D79,D82,D85,D88)</f>
        <v>#REF!</v>
      </c>
      <c r="E91" s="9" t="e">
        <f>SUM(E13,E16,E19,E22,E25,E28,E31,E34,E37,E40,E43,#REF!,E46,E49,E52,E55,E58,E61,E64,E67,E70,E73,E76,E79,E82,E85,E88)</f>
        <v>#REF!</v>
      </c>
      <c r="F91" s="9" t="e">
        <f>SUM(F13,F16,F19,F22,F25,F28,F31,F34,F37,F40,F43,#REF!,F46,F49,F52,F55,F58,F61,F64,F67,F70,F73,F76,F79,F82,F85,F88)</f>
        <v>#REF!</v>
      </c>
      <c r="G91" s="9" t="e">
        <f>SUM(G13,G16,G19,G22,G25,G28,G31,G34,G37,G40,G43,#REF!,G46,G49,G52,G55,G58,G61,G64,G67,G70,G73,G76,G79,G82,G85,G88)</f>
        <v>#REF!</v>
      </c>
      <c r="H91" s="9" t="e">
        <f>SUM(H13,H16,H19,H22,H25,H28,H31,H34,H37,H40,H43,#REF!,H46,H49,H52,H55,H58,H61,H64,H67,H70,H73,H76,H79,H82,H85,H88)</f>
        <v>#REF!</v>
      </c>
      <c r="I91" s="36"/>
      <c r="J91" s="37"/>
    </row>
    <row r="92" spans="2:10" x14ac:dyDescent="0.25">
      <c r="B92" s="66"/>
      <c r="C92" s="11" t="s">
        <v>18</v>
      </c>
      <c r="D92" s="9" t="e">
        <f>SUM(D14,D17,D20,D23,D26,D29,D32,D35,D38,D41,D44,#REF!,D47,D50,D53,D56,D59,D62,D65,D68,D71,D74,D77,D80,D83,D86,D89)</f>
        <v>#REF!</v>
      </c>
      <c r="E92" s="9" t="e">
        <f>SUM(E14,E17,E20,E23,E26,E29,E32,E35,E38,E41,E44,#REF!,E47,E50,E53,E56,E59,E62,E65,E68,E71,E74,E77,E80,E83,E86,E89)</f>
        <v>#REF!</v>
      </c>
      <c r="F92" s="9" t="e">
        <f>SUM(F14,F17,F20,F23,F26,F29,F32,F35,F38,F41,F44,#REF!,F47,F50,F53,F56,F59,F62,F65,F68,F71,F74,F77,F80,F83,F86,F89)</f>
        <v>#REF!</v>
      </c>
      <c r="G92" s="9" t="e">
        <f>SUM(G14,G17,G20,G23,G26,G29,G32,G35,G38,G41,G44,#REF!,G47,G50,G53,G56,G59,G62,G65,G68,G71,G74,G77,G80,G83,G86,G89)</f>
        <v>#REF!</v>
      </c>
      <c r="H92" s="9" t="e">
        <f>SUM(H14,H17,H20,H23,H26,H29,H32,H35,H38,H41,H44,#REF!,H47,H50,H53,H56,H59,H62,H65,H68,H71,H74,H77,H80,H83,H86,H89)</f>
        <v>#REF!</v>
      </c>
      <c r="I92" s="36"/>
      <c r="J92" s="37"/>
    </row>
    <row r="93" spans="2:10" x14ac:dyDescent="0.25">
      <c r="B93" s="66"/>
      <c r="C93" s="11" t="s">
        <v>19</v>
      </c>
      <c r="D93" s="12">
        <f>IFERROR((D91/D92),0)</f>
        <v>0</v>
      </c>
      <c r="E93" s="12">
        <f>IFERROR((E91/E92),0)</f>
        <v>0</v>
      </c>
      <c r="F93" s="12">
        <f>IFERROR((F91/F92),0)</f>
        <v>0</v>
      </c>
      <c r="G93" s="12">
        <f>IFERROR((G91/G92),0)</f>
        <v>0</v>
      </c>
      <c r="H93" s="12">
        <f>IFERROR((H91/H92),0)</f>
        <v>0</v>
      </c>
      <c r="I93" s="36"/>
      <c r="J93" s="37"/>
    </row>
  </sheetData>
  <mergeCells count="10">
    <mergeCell ref="B91:B93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7CF9-3D9D-4EE7-9CE7-CC5E8FA56ADD}">
  <dimension ref="B2:E40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13" customWidth="1"/>
    <col min="2" max="2" width="25.42578125" style="13" customWidth="1"/>
    <col min="3" max="3" width="26.5703125" style="13" customWidth="1"/>
    <col min="4" max="4" width="20.7109375" style="13" customWidth="1"/>
    <col min="5" max="5" width="13.7109375" style="13" customWidth="1"/>
    <col min="6" max="16384" width="9.140625" style="13"/>
  </cols>
  <sheetData>
    <row r="2" spans="2:5" ht="15" x14ac:dyDescent="0.25">
      <c r="B2" s="64" t="s">
        <v>21</v>
      </c>
      <c r="C2" s="64"/>
      <c r="D2" s="64"/>
      <c r="E2" s="64"/>
    </row>
    <row r="3" spans="2:5" ht="15" x14ac:dyDescent="0.2">
      <c r="B3" s="65" t="s">
        <v>22</v>
      </c>
      <c r="C3" s="65"/>
      <c r="D3" s="65"/>
      <c r="E3" s="65"/>
    </row>
    <row r="4" spans="2:5" ht="15" x14ac:dyDescent="0.25">
      <c r="B4" s="64" t="s">
        <v>1</v>
      </c>
      <c r="C4" s="64"/>
      <c r="D4" s="64"/>
      <c r="E4" s="64"/>
    </row>
    <row r="6" spans="2:5" ht="15" x14ac:dyDescent="0.25">
      <c r="B6" t="s">
        <v>2</v>
      </c>
      <c r="C6" t="s">
        <v>78</v>
      </c>
    </row>
    <row r="7" spans="2:5" ht="15" x14ac:dyDescent="0.25">
      <c r="B7" t="s">
        <v>3</v>
      </c>
      <c r="C7" s="56">
        <v>2020</v>
      </c>
    </row>
    <row r="8" spans="2:5" ht="15" x14ac:dyDescent="0.25">
      <c r="B8" t="s">
        <v>4</v>
      </c>
      <c r="C8" t="str">
        <f>'Anexo G (TEAP)'!C8</f>
        <v>Diciembre</v>
      </c>
    </row>
    <row r="9" spans="2:5" ht="15" x14ac:dyDescent="0.25">
      <c r="B9" t="s">
        <v>6</v>
      </c>
      <c r="C9" t="s">
        <v>23</v>
      </c>
    </row>
    <row r="10" spans="2:5" ht="15" x14ac:dyDescent="0.25">
      <c r="B10" s="56" t="s">
        <v>5</v>
      </c>
      <c r="C10" s="68" t="s">
        <v>24</v>
      </c>
      <c r="D10" s="68"/>
      <c r="E10" s="68"/>
    </row>
    <row r="11" spans="2:5" x14ac:dyDescent="0.2">
      <c r="C11" s="68"/>
      <c r="D11" s="68"/>
      <c r="E11" s="68"/>
    </row>
    <row r="13" spans="2:5" ht="43.5" customHeight="1" x14ac:dyDescent="0.2">
      <c r="B13" s="58" t="s">
        <v>9</v>
      </c>
      <c r="C13" s="23" t="s">
        <v>25</v>
      </c>
      <c r="D13" s="23" t="s">
        <v>26</v>
      </c>
      <c r="E13" s="58" t="s">
        <v>27</v>
      </c>
    </row>
    <row r="14" spans="2:5" x14ac:dyDescent="0.2">
      <c r="B14" s="24" t="s">
        <v>53</v>
      </c>
      <c r="C14" s="25">
        <f>IFERROR(VLOOKUP(B14,[1]_3TOsiptel!$A:$G,7,0),0)</f>
        <v>16</v>
      </c>
      <c r="D14" s="25">
        <f>IFERROR(VLOOKUP(B14,[1]_1TOsipte!$A:$G,7,0),0)</f>
        <v>5832</v>
      </c>
      <c r="E14" s="26">
        <f t="shared" ref="E14:E40" si="0">IFERROR((C14/D14),0)</f>
        <v>2.7434842249657062E-3</v>
      </c>
    </row>
    <row r="15" spans="2:5" x14ac:dyDescent="0.2">
      <c r="B15" s="24" t="s">
        <v>54</v>
      </c>
      <c r="C15" s="25">
        <f>IFERROR(VLOOKUP(B15,[1]_3TOsiptel!$A:$G,7,0),0)</f>
        <v>195</v>
      </c>
      <c r="D15" s="25">
        <f>IFERROR(VLOOKUP(B15,[1]_1TOsipte!$A:$G,7,0),0)</f>
        <v>8456</v>
      </c>
      <c r="E15" s="26">
        <f t="shared" si="0"/>
        <v>2.3060548722800379E-2</v>
      </c>
    </row>
    <row r="16" spans="2:5" x14ac:dyDescent="0.2">
      <c r="B16" s="24" t="s">
        <v>55</v>
      </c>
      <c r="C16" s="25">
        <f>IFERROR(VLOOKUP(B16,[1]_3TOsiptel!$A:$G,7,0),0)</f>
        <v>59</v>
      </c>
      <c r="D16" s="25">
        <f>IFERROR(VLOOKUP(B16,[1]_1TOsipte!$A:$G,7,0),0)</f>
        <v>3651</v>
      </c>
      <c r="E16" s="26">
        <f t="shared" si="0"/>
        <v>1.6159956176390031E-2</v>
      </c>
    </row>
    <row r="17" spans="2:5" x14ac:dyDescent="0.2">
      <c r="B17" s="24" t="s">
        <v>56</v>
      </c>
      <c r="C17" s="25">
        <f>IFERROR(VLOOKUP(B17,[1]_3TOsiptel!$A:$G,7,0),0)</f>
        <v>82</v>
      </c>
      <c r="D17" s="25">
        <f>IFERROR(VLOOKUP(B17,[1]_1TOsipte!$A:$G,7,0),0)</f>
        <v>5171</v>
      </c>
      <c r="E17" s="26">
        <f t="shared" si="0"/>
        <v>1.5857667762521756E-2</v>
      </c>
    </row>
    <row r="18" spans="2:5" x14ac:dyDescent="0.2">
      <c r="B18" s="24" t="s">
        <v>57</v>
      </c>
      <c r="C18" s="25">
        <f>IFERROR(VLOOKUP(B18,[1]_3TOsiptel!$A:$G,7,0),0)</f>
        <v>60</v>
      </c>
      <c r="D18" s="25">
        <f>IFERROR(VLOOKUP(B18,[1]_1TOsipte!$A:$G,7,0),0)</f>
        <v>8113</v>
      </c>
      <c r="E18" s="26">
        <f t="shared" si="0"/>
        <v>7.3955380253913471E-3</v>
      </c>
    </row>
    <row r="19" spans="2:5" x14ac:dyDescent="0.2">
      <c r="B19" s="24" t="s">
        <v>58</v>
      </c>
      <c r="C19" s="25">
        <f>IFERROR(VLOOKUP(B19,[1]_3TOsiptel!$A:$G,7,0),0)</f>
        <v>25</v>
      </c>
      <c r="D19" s="25">
        <f>IFERROR(VLOOKUP(B19,[1]_1TOsipte!$A:$G,7,0),0)</f>
        <v>4389</v>
      </c>
      <c r="E19" s="26">
        <f t="shared" si="0"/>
        <v>5.6960583276372753E-3</v>
      </c>
    </row>
    <row r="20" spans="2:5" x14ac:dyDescent="0.2">
      <c r="B20" s="24" t="s">
        <v>59</v>
      </c>
      <c r="C20" s="25">
        <f>IFERROR(VLOOKUP(B20,[1]_3TOsiptel!$A:$G,7,0),0)</f>
        <v>28</v>
      </c>
      <c r="D20" s="25">
        <f>IFERROR(VLOOKUP(B20,[1]_1TOsipte!$A:$G,7,0),0)</f>
        <v>2473</v>
      </c>
      <c r="E20" s="26">
        <f t="shared" si="0"/>
        <v>1.1322280630812778E-2</v>
      </c>
    </row>
    <row r="21" spans="2:5" x14ac:dyDescent="0.2">
      <c r="B21" s="24" t="s">
        <v>60</v>
      </c>
      <c r="C21" s="25">
        <f>IFERROR(VLOOKUP(B21,[1]_3TOsiptel!$A:$G,7,0),0)</f>
        <v>6</v>
      </c>
      <c r="D21" s="25">
        <f>IFERROR(VLOOKUP(B21,[1]_1TOsipte!$A:$G,7,0),0)</f>
        <v>2984</v>
      </c>
      <c r="E21" s="26">
        <f t="shared" si="0"/>
        <v>2.0107238605898124E-3</v>
      </c>
    </row>
    <row r="22" spans="2:5" x14ac:dyDescent="0.2">
      <c r="B22" s="24" t="s">
        <v>61</v>
      </c>
      <c r="C22" s="25">
        <f>IFERROR(VLOOKUP(B22,[1]_3TOsiptel!$A:$G,7,0),0)</f>
        <v>6</v>
      </c>
      <c r="D22" s="25">
        <f>IFERROR(VLOOKUP(B22,[1]_1TOsipte!$A:$G,7,0),0)</f>
        <v>2569</v>
      </c>
      <c r="E22" s="26">
        <f t="shared" si="0"/>
        <v>2.3355391202802647E-3</v>
      </c>
    </row>
    <row r="23" spans="2:5" x14ac:dyDescent="0.2">
      <c r="B23" s="24" t="s">
        <v>62</v>
      </c>
      <c r="C23" s="25">
        <f>IFERROR(VLOOKUP(B23,[1]_3TOsiptel!$A:$G,7,0),0)</f>
        <v>10</v>
      </c>
      <c r="D23" s="25">
        <f>IFERROR(VLOOKUP(B23,[1]_1TOsipte!$A:$G,7,0),0)</f>
        <v>1901</v>
      </c>
      <c r="E23" s="26">
        <f t="shared" si="0"/>
        <v>5.2603892688058915E-3</v>
      </c>
    </row>
    <row r="24" spans="2:5" x14ac:dyDescent="0.2">
      <c r="B24" s="24" t="s">
        <v>63</v>
      </c>
      <c r="C24" s="25">
        <f>IFERROR(VLOOKUP(B24,[1]_3TOsiptel!$A:$G,7,0),0)</f>
        <v>4</v>
      </c>
      <c r="D24" s="25">
        <f>IFERROR(VLOOKUP(B24,[1]_1TOsipte!$A:$G,7,0),0)</f>
        <v>1617</v>
      </c>
      <c r="E24" s="26">
        <f t="shared" si="0"/>
        <v>2.4737167594310453E-3</v>
      </c>
    </row>
    <row r="25" spans="2:5" x14ac:dyDescent="0.2">
      <c r="B25" s="24" t="s">
        <v>83</v>
      </c>
      <c r="C25" s="25">
        <f>IFERROR(VLOOKUP(B25,[1]_3TOsiptel!$A:$G,7,0),0)</f>
        <v>73</v>
      </c>
      <c r="D25" s="25">
        <f>IFERROR(VLOOKUP(B25,[1]_1TOsipte!$A:$G,7,0),0)</f>
        <v>4477</v>
      </c>
      <c r="E25" s="26">
        <f t="shared" si="0"/>
        <v>1.6305561760107213E-2</v>
      </c>
    </row>
    <row r="26" spans="2:5" x14ac:dyDescent="0.2">
      <c r="B26" s="24" t="s">
        <v>82</v>
      </c>
      <c r="C26" s="25">
        <f>IFERROR(VLOOKUP(B26,[1]_3TOsiptel!$A:$G,7,0),0)</f>
        <v>113</v>
      </c>
      <c r="D26" s="25">
        <f>IFERROR(VLOOKUP(B26,[1]_1TOsipte!$A:$G,7,0),0)</f>
        <v>11663</v>
      </c>
      <c r="E26" s="26">
        <f t="shared" si="0"/>
        <v>9.6887593243590846E-3</v>
      </c>
    </row>
    <row r="27" spans="2:5" x14ac:dyDescent="0.2">
      <c r="B27" s="24" t="s">
        <v>79</v>
      </c>
      <c r="C27" s="25">
        <f>IFERROR(VLOOKUP(B27,[1]_3TOsiptel!$A:$G,7,0),0)</f>
        <v>59</v>
      </c>
      <c r="D27" s="25">
        <f>IFERROR(VLOOKUP(B27,[1]_1TOsipte!$A:$G,7,0),0)</f>
        <v>8800</v>
      </c>
      <c r="E27" s="26">
        <f t="shared" si="0"/>
        <v>6.7045454545454543E-3</v>
      </c>
    </row>
    <row r="28" spans="2:5" x14ac:dyDescent="0.2">
      <c r="B28" s="24" t="s">
        <v>81</v>
      </c>
      <c r="C28" s="25">
        <f>IFERROR(VLOOKUP(B28,[1]_3TOsiptel!$A:$G,7,0),0)</f>
        <v>107</v>
      </c>
      <c r="D28" s="25">
        <f>IFERROR(VLOOKUP(B28,[1]_1TOsipte!$A:$G,7,0),0)</f>
        <v>16487</v>
      </c>
      <c r="E28" s="26">
        <f t="shared" si="0"/>
        <v>6.4899617880754537E-3</v>
      </c>
    </row>
    <row r="29" spans="2:5" x14ac:dyDescent="0.2">
      <c r="B29" s="24" t="s">
        <v>86</v>
      </c>
      <c r="C29" s="25">
        <f>IFERROR(VLOOKUP(B29,[1]_3TOsiptel!$A:$G,7,0),0)</f>
        <v>47</v>
      </c>
      <c r="D29" s="25">
        <f>IFERROR(VLOOKUP(B29,[1]_1TOsipte!$A:$G,7,0),0)</f>
        <v>4010</v>
      </c>
      <c r="E29" s="26">
        <f t="shared" si="0"/>
        <v>1.172069825436409E-2</v>
      </c>
    </row>
    <row r="30" spans="2:5" x14ac:dyDescent="0.2">
      <c r="B30" s="24" t="s">
        <v>64</v>
      </c>
      <c r="C30" s="25">
        <f>IFERROR(VLOOKUP(B30,[1]_3TOsiptel!$A:$G,7,0),0)</f>
        <v>126</v>
      </c>
      <c r="D30" s="25">
        <f>IFERROR(VLOOKUP(B30,[1]_1TOsipte!$A:$G,7,0),0)</f>
        <v>7941</v>
      </c>
      <c r="E30" s="26">
        <f t="shared" si="0"/>
        <v>1.5867019267094825E-2</v>
      </c>
    </row>
    <row r="31" spans="2:5" x14ac:dyDescent="0.2">
      <c r="B31" s="24" t="s">
        <v>65</v>
      </c>
      <c r="C31" s="25">
        <f>IFERROR(VLOOKUP(B31,[1]_3TOsiptel!$A:$G,7,0),0)</f>
        <v>122</v>
      </c>
      <c r="D31" s="25">
        <f>IFERROR(VLOOKUP(B31,[1]_1TOsipte!$A:$G,7,0),0)</f>
        <v>4269</v>
      </c>
      <c r="E31" s="26">
        <f t="shared" si="0"/>
        <v>2.8578121339892248E-2</v>
      </c>
    </row>
    <row r="32" spans="2:5" x14ac:dyDescent="0.2">
      <c r="B32" s="24" t="s">
        <v>66</v>
      </c>
      <c r="C32" s="25">
        <f>IFERROR(VLOOKUP(B32,[1]_3TOsiptel!$A:$G,7,0),0)</f>
        <v>63</v>
      </c>
      <c r="D32" s="25">
        <f>IFERROR(VLOOKUP(B32,[1]_1TOsipte!$A:$G,7,0),0)</f>
        <v>3816</v>
      </c>
      <c r="E32" s="26">
        <f t="shared" si="0"/>
        <v>1.6509433962264151E-2</v>
      </c>
    </row>
    <row r="33" spans="2:5" x14ac:dyDescent="0.2">
      <c r="B33" s="24" t="s">
        <v>67</v>
      </c>
      <c r="C33" s="25">
        <f>IFERROR(VLOOKUP(B33,[1]_3TOsiptel!$A:$G,7,0),0)</f>
        <v>133</v>
      </c>
      <c r="D33" s="25">
        <f>IFERROR(VLOOKUP(B33,[1]_1TOsipte!$A:$G,7,0),0)</f>
        <v>6380</v>
      </c>
      <c r="E33" s="26">
        <f t="shared" si="0"/>
        <v>2.0846394984326017E-2</v>
      </c>
    </row>
    <row r="34" spans="2:5" x14ac:dyDescent="0.2">
      <c r="B34" s="24" t="s">
        <v>68</v>
      </c>
      <c r="C34" s="25">
        <f>IFERROR(VLOOKUP(B34,[1]_3TOsiptel!$A:$G,7,0),0)</f>
        <v>30</v>
      </c>
      <c r="D34" s="25">
        <f>IFERROR(VLOOKUP(B34,[1]_1TOsipte!$A:$G,7,0),0)</f>
        <v>4464</v>
      </c>
      <c r="E34" s="26">
        <f t="shared" si="0"/>
        <v>6.7204301075268818E-3</v>
      </c>
    </row>
    <row r="35" spans="2:5" x14ac:dyDescent="0.2">
      <c r="B35" s="24" t="s">
        <v>69</v>
      </c>
      <c r="C35" s="25">
        <f>IFERROR(VLOOKUP(B35,[1]_3TOsiptel!$A:$G,7,0),0)</f>
        <v>152</v>
      </c>
      <c r="D35" s="25">
        <f>IFERROR(VLOOKUP(B35,[1]_1TOsipte!$A:$G,7,0),0)</f>
        <v>11842</v>
      </c>
      <c r="E35" s="26">
        <f t="shared" si="0"/>
        <v>1.2835669650396892E-2</v>
      </c>
    </row>
    <row r="36" spans="2:5" x14ac:dyDescent="0.2">
      <c r="B36" s="24" t="s">
        <v>70</v>
      </c>
      <c r="C36" s="25">
        <f>IFERROR(VLOOKUP(B36,[1]_3TOsiptel!$A:$G,7,0),0)</f>
        <v>8</v>
      </c>
      <c r="D36" s="25">
        <f>IFERROR(VLOOKUP(B36,[1]_1TOsipte!$A:$G,7,0),0)</f>
        <v>5405</v>
      </c>
      <c r="E36" s="26">
        <f t="shared" si="0"/>
        <v>1.4801110083256244E-3</v>
      </c>
    </row>
    <row r="37" spans="2:5" x14ac:dyDescent="0.2">
      <c r="B37" s="24" t="s">
        <v>71</v>
      </c>
      <c r="C37" s="25">
        <f>IFERROR(VLOOKUP(B37,[1]_3TOsiptel!$A:$G,7,0),0)</f>
        <v>3</v>
      </c>
      <c r="D37" s="25">
        <f>IFERROR(VLOOKUP(B37,[1]_1TOsipte!$A:$G,7,0),0)</f>
        <v>1955</v>
      </c>
      <c r="E37" s="26">
        <f t="shared" si="0"/>
        <v>1.5345268542199489E-3</v>
      </c>
    </row>
    <row r="38" spans="2:5" x14ac:dyDescent="0.2">
      <c r="B38" s="24" t="s">
        <v>72</v>
      </c>
      <c r="C38" s="25">
        <f>IFERROR(VLOOKUP(B38,[1]_3TOsiptel!$A:$G,7,0),0)</f>
        <v>12</v>
      </c>
      <c r="D38" s="25">
        <f>IFERROR(VLOOKUP(B38,[1]_1TOsipte!$A:$G,7,0),0)</f>
        <v>6268</v>
      </c>
      <c r="E38" s="26">
        <f t="shared" si="0"/>
        <v>1.9144862795149968E-3</v>
      </c>
    </row>
    <row r="39" spans="2:5" x14ac:dyDescent="0.2">
      <c r="B39" s="24" t="s">
        <v>73</v>
      </c>
      <c r="C39" s="25">
        <f>IFERROR(VLOOKUP(B39,[1]_3TOsiptel!$A:$G,7,0),0)</f>
        <v>6</v>
      </c>
      <c r="D39" s="25">
        <f>IFERROR(VLOOKUP(B39,[1]_1TOsipte!$A:$G,7,0),0)</f>
        <v>1766</v>
      </c>
      <c r="E39" s="26">
        <f t="shared" si="0"/>
        <v>3.3975084937712344E-3</v>
      </c>
    </row>
    <row r="40" spans="2:5" x14ac:dyDescent="0.2">
      <c r="B40" s="14"/>
      <c r="C40" s="58">
        <f>SUM(C14:C39)</f>
        <v>1545</v>
      </c>
      <c r="D40" s="58">
        <f>SUM(D14:D39)</f>
        <v>146699</v>
      </c>
      <c r="E40" s="49">
        <f t="shared" si="0"/>
        <v>1.0531769132713925E-2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4A7E-DED4-4088-8A3E-FA89B5ED1C18}">
  <dimension ref="B2:F23"/>
  <sheetViews>
    <sheetView showGridLines="0" zoomScale="77" zoomScaleNormal="85" workbookViewId="0">
      <selection activeCell="D25" sqref="D25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4" t="s">
        <v>74</v>
      </c>
      <c r="C2" s="64"/>
      <c r="D2" s="64"/>
      <c r="E2" s="64"/>
    </row>
    <row r="3" spans="2:5" ht="15" customHeight="1" x14ac:dyDescent="0.25">
      <c r="B3" s="70" t="s">
        <v>75</v>
      </c>
      <c r="C3" s="70"/>
      <c r="D3" s="70"/>
      <c r="E3" s="70"/>
    </row>
    <row r="4" spans="2:5" x14ac:dyDescent="0.25">
      <c r="B4" s="64" t="s">
        <v>1</v>
      </c>
      <c r="C4" s="64"/>
      <c r="D4" s="64"/>
      <c r="E4" s="64"/>
    </row>
    <row r="6" spans="2:5" x14ac:dyDescent="0.25">
      <c r="B6" t="s">
        <v>2</v>
      </c>
      <c r="C6" t="s">
        <v>78</v>
      </c>
      <c r="D6" s="54"/>
    </row>
    <row r="7" spans="2:5" x14ac:dyDescent="0.25">
      <c r="B7" t="s">
        <v>3</v>
      </c>
      <c r="C7" s="54">
        <v>2020</v>
      </c>
      <c r="D7" s="54"/>
    </row>
    <row r="8" spans="2:5" x14ac:dyDescent="0.25">
      <c r="B8" t="s">
        <v>4</v>
      </c>
      <c r="C8" t="s">
        <v>87</v>
      </c>
      <c r="D8" s="54"/>
    </row>
    <row r="9" spans="2:5" ht="15" customHeight="1" x14ac:dyDescent="0.25">
      <c r="B9" t="s">
        <v>6</v>
      </c>
      <c r="C9" s="63" t="s">
        <v>30</v>
      </c>
      <c r="D9" s="63"/>
      <c r="E9" s="63"/>
    </row>
    <row r="10" spans="2:5" ht="15" customHeight="1" x14ac:dyDescent="0.25">
      <c r="B10" t="s">
        <v>5</v>
      </c>
      <c r="C10" s="68" t="s">
        <v>31</v>
      </c>
      <c r="D10" s="68"/>
      <c r="E10" s="68"/>
    </row>
    <row r="11" spans="2:5" x14ac:dyDescent="0.25">
      <c r="C11" s="68"/>
      <c r="D11" s="68"/>
      <c r="E11" s="68"/>
    </row>
    <row r="13" spans="2:5" ht="30" x14ac:dyDescent="0.25">
      <c r="B13" s="41" t="s">
        <v>32</v>
      </c>
      <c r="C13" s="27" t="s">
        <v>33</v>
      </c>
      <c r="D13" s="27" t="s">
        <v>34</v>
      </c>
      <c r="E13" s="5" t="s">
        <v>35</v>
      </c>
    </row>
    <row r="14" spans="2:5" x14ac:dyDescent="0.25">
      <c r="B14" s="32" t="s">
        <v>76</v>
      </c>
      <c r="C14" s="50">
        <v>220</v>
      </c>
      <c r="D14" s="50">
        <v>4329</v>
      </c>
      <c r="E14" s="42">
        <f>IFERROR(C14/D14,"")</f>
        <v>5.0820050820050817E-2</v>
      </c>
    </row>
    <row r="15" spans="2:5" x14ac:dyDescent="0.25">
      <c r="B15" s="32" t="s">
        <v>77</v>
      </c>
      <c r="C15" s="50">
        <v>593</v>
      </c>
      <c r="D15" s="51">
        <v>36161</v>
      </c>
      <c r="E15" s="42">
        <f>IFERROR(C15/D15,"")</f>
        <v>1.6398882774259563E-2</v>
      </c>
    </row>
    <row r="16" spans="2:5" x14ac:dyDescent="0.25">
      <c r="B16" s="32" t="s">
        <v>48</v>
      </c>
      <c r="C16" s="50">
        <v>19247</v>
      </c>
      <c r="D16" s="51">
        <v>987107</v>
      </c>
      <c r="E16" s="42">
        <f>IFERROR(C16/D16,"")</f>
        <v>1.9498392778087886E-2</v>
      </c>
    </row>
    <row r="17" spans="2:6" x14ac:dyDescent="0.25">
      <c r="B17" s="15" t="s">
        <v>10</v>
      </c>
      <c r="C17" s="43">
        <f>SUM(C14:C16)</f>
        <v>20060</v>
      </c>
      <c r="D17" s="43">
        <f>SUM(D14:D16)</f>
        <v>1027597</v>
      </c>
      <c r="E17" s="44">
        <f>IFERROR(C17/D17,0)</f>
        <v>1.9521271471209044E-2</v>
      </c>
    </row>
    <row r="19" spans="2:6" x14ac:dyDescent="0.25">
      <c r="C19" s="60"/>
      <c r="F19" t="s">
        <v>85</v>
      </c>
    </row>
    <row r="20" spans="2:6" x14ac:dyDescent="0.25">
      <c r="C20" s="60"/>
      <c r="D20" s="45"/>
    </row>
    <row r="21" spans="2:6" x14ac:dyDescent="0.25">
      <c r="D21" s="45"/>
      <c r="E21" t="s">
        <v>85</v>
      </c>
    </row>
    <row r="22" spans="2:6" x14ac:dyDescent="0.25">
      <c r="D22" s="45"/>
    </row>
    <row r="23" spans="2:6" x14ac:dyDescent="0.25">
      <c r="D23" s="45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2F7D-AD80-4ECF-839C-FBC237ACB5E0}">
  <dimension ref="B2:I23"/>
  <sheetViews>
    <sheetView showGridLines="0" zoomScale="85" zoomScaleNormal="85" workbookViewId="0">
      <selection activeCell="D25" sqref="D25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4" t="s">
        <v>36</v>
      </c>
      <c r="C2" s="64"/>
      <c r="D2" s="64"/>
      <c r="E2" s="64"/>
    </row>
    <row r="3" spans="2:9" ht="15" customHeight="1" x14ac:dyDescent="0.25">
      <c r="B3" s="70" t="s">
        <v>37</v>
      </c>
      <c r="C3" s="70"/>
      <c r="D3" s="70"/>
      <c r="E3" s="70"/>
    </row>
    <row r="4" spans="2:9" x14ac:dyDescent="0.25">
      <c r="B4" s="64" t="s">
        <v>1</v>
      </c>
      <c r="C4" s="64"/>
      <c r="D4" s="64"/>
      <c r="E4" s="64"/>
    </row>
    <row r="5" spans="2:9" x14ac:dyDescent="0.25">
      <c r="B5" s="55"/>
      <c r="C5" s="55"/>
      <c r="D5" s="55"/>
      <c r="E5" s="55"/>
    </row>
    <row r="6" spans="2:9" x14ac:dyDescent="0.25">
      <c r="B6" t="s">
        <v>2</v>
      </c>
      <c r="C6" t="s">
        <v>78</v>
      </c>
    </row>
    <row r="7" spans="2:9" x14ac:dyDescent="0.25">
      <c r="B7" t="s">
        <v>3</v>
      </c>
      <c r="C7" s="54">
        <v>2020</v>
      </c>
    </row>
    <row r="8" spans="2:9" x14ac:dyDescent="0.25">
      <c r="B8" t="s">
        <v>4</v>
      </c>
      <c r="C8" t="s">
        <v>87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8" t="s">
        <v>39</v>
      </c>
      <c r="D10" s="68"/>
      <c r="E10" s="68"/>
    </row>
    <row r="12" spans="2:9" ht="56.25" customHeight="1" x14ac:dyDescent="0.25">
      <c r="B12" s="29" t="s">
        <v>40</v>
      </c>
      <c r="C12" s="30" t="s">
        <v>41</v>
      </c>
      <c r="D12" s="30" t="s">
        <v>42</v>
      </c>
      <c r="E12" s="29" t="s">
        <v>43</v>
      </c>
      <c r="F12" s="31"/>
    </row>
    <row r="13" spans="2:9" x14ac:dyDescent="0.25">
      <c r="B13" s="32">
        <v>123</v>
      </c>
      <c r="C13" s="50">
        <v>1628304</v>
      </c>
      <c r="D13" s="50">
        <v>1628304</v>
      </c>
      <c r="E13" s="40">
        <f>C13/D13</f>
        <v>1</v>
      </c>
      <c r="I13" s="38"/>
    </row>
    <row r="14" spans="2:9" x14ac:dyDescent="0.25">
      <c r="B14" s="39">
        <v>102</v>
      </c>
      <c r="C14" s="50">
        <v>15494</v>
      </c>
      <c r="D14" s="50">
        <v>15494</v>
      </c>
      <c r="E14" s="40">
        <f>C14/D14</f>
        <v>1</v>
      </c>
      <c r="I14" s="38"/>
    </row>
    <row r="15" spans="2:9" x14ac:dyDescent="0.25">
      <c r="B15" s="39">
        <v>103</v>
      </c>
      <c r="C15" s="50">
        <v>22357</v>
      </c>
      <c r="D15" s="50">
        <v>22357</v>
      </c>
      <c r="E15" s="40">
        <f>C15/D15</f>
        <v>1</v>
      </c>
      <c r="I15" s="38"/>
    </row>
    <row r="16" spans="2:9" ht="48.75" customHeight="1" x14ac:dyDescent="0.25">
      <c r="B16" s="17" t="s">
        <v>47</v>
      </c>
      <c r="C16" s="18" t="s">
        <v>44</v>
      </c>
      <c r="D16" s="30" t="s">
        <v>45</v>
      </c>
      <c r="E16" s="17" t="s">
        <v>46</v>
      </c>
    </row>
    <row r="17" spans="2:5" x14ac:dyDescent="0.25">
      <c r="B17" s="32">
        <v>123</v>
      </c>
      <c r="C17" s="50">
        <v>924067</v>
      </c>
      <c r="D17" s="50">
        <v>987107</v>
      </c>
      <c r="E17" s="40">
        <f>+C17/D17</f>
        <v>0.93613660930375331</v>
      </c>
    </row>
    <row r="18" spans="2:5" x14ac:dyDescent="0.25">
      <c r="B18" s="39">
        <v>102</v>
      </c>
      <c r="C18" s="50">
        <v>4193</v>
      </c>
      <c r="D18" s="50">
        <v>4329</v>
      </c>
      <c r="E18" s="40">
        <f>+C18/D18</f>
        <v>0.96858396858396856</v>
      </c>
    </row>
    <row r="19" spans="2:5" x14ac:dyDescent="0.25">
      <c r="B19" s="32">
        <v>103</v>
      </c>
      <c r="C19" s="50">
        <v>35091</v>
      </c>
      <c r="D19" s="50">
        <v>36161</v>
      </c>
      <c r="E19" s="40">
        <f>+C19/D19</f>
        <v>0.9704101103398689</v>
      </c>
    </row>
    <row r="22" spans="2:5" x14ac:dyDescent="0.25">
      <c r="B22" s="28" t="s">
        <v>84</v>
      </c>
      <c r="C22" s="28"/>
      <c r="D22" s="28"/>
      <c r="E22" s="28"/>
    </row>
    <row r="23" spans="2:5" x14ac:dyDescent="0.25">
      <c r="B23" s="28"/>
      <c r="C23" s="28"/>
      <c r="D23" s="28"/>
      <c r="E23" s="2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AD2D98A24C9D4CB33F22F44C0EC995" ma:contentTypeVersion="4" ma:contentTypeDescription="Crear nuevo documento." ma:contentTypeScope="" ma:versionID="4fd7189e7ea1e97f519b39d15da142ec">
  <xsd:schema xmlns:xsd="http://www.w3.org/2001/XMLSchema" xmlns:xs="http://www.w3.org/2001/XMLSchema" xmlns:p="http://schemas.microsoft.com/office/2006/metadata/properties" xmlns:ns2="e5005e32-7ae7-428f-a67a-10db7e9da128" targetNamespace="http://schemas.microsoft.com/office/2006/metadata/properties" ma:root="true" ma:fieldsID="578d4466afbc9e61a629818bd23a5c23" ns2:_="">
    <xsd:import namespace="e5005e32-7ae7-428f-a67a-10db7e9da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05e32-7ae7-428f-a67a-10db7e9da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D7772C-9560-484D-8456-3CC69BA6B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C737C2-DED6-4088-99D9-ECC8ACD33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05e32-7ae7-428f-a67a-10db7e9da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F5253D-C4C6-4479-85FC-0077645E1655}">
  <ds:schemaRefs>
    <ds:schemaRef ds:uri="http://purl.org/dc/dcmitype/"/>
    <ds:schemaRef ds:uri="http://purl.org/dc/elements/1.1/"/>
    <ds:schemaRef ds:uri="e5005e32-7ae7-428f-a67a-10db7e9da128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Montes Ramirez, Aylin</cp:lastModifiedBy>
  <dcterms:created xsi:type="dcterms:W3CDTF">2013-11-15T20:02:00Z</dcterms:created>
  <dcterms:modified xsi:type="dcterms:W3CDTF">2021-01-20T16:52:23Z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0x01010042AD2D98A24C9D4CB33F22F44C0EC995</vt:lpwstr>
  </property>
</Properties>
</file>