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telperu-my.sharepoint.com/personal/aylin_montes_entel_pe/Documents/2021Q2/Indicadores de calidad/2021-04/"/>
    </mc:Choice>
  </mc:AlternateContent>
  <xr:revisionPtr revIDLastSave="108" documentId="13_ncr:1_{101773FD-0487-4E27-B061-9BFA5DE1AFFB}" xr6:coauthVersionLast="46" xr6:coauthVersionMax="46" xr10:uidLastSave="{F3EB535D-FC59-4784-902E-9A0775235D6A}"/>
  <bookViews>
    <workbookView xWindow="-120" yWindow="-120" windowWidth="20730" windowHeight="11160" xr2:uid="{00000000-000D-0000-FFFF-FFFF00000000}"/>
  </bookViews>
  <sheets>
    <sheet name="Anexo F (CSA)" sheetId="8" r:id="rId1"/>
    <sheet name="Anexo G (TEAP)" sheetId="16" r:id="rId2"/>
    <sheet name="Anexo H (DAP)" sheetId="17" r:id="rId3"/>
    <sheet name="Anexo I (CAT) (2)" sheetId="18" r:id="rId4"/>
    <sheet name="Anexo J (AVH)" sheetId="19" r:id="rId5"/>
  </sheets>
  <externalReferences>
    <externalReference r:id="rId6"/>
  </externalReferences>
  <definedNames>
    <definedName name="_xlnm._FilterDatabase" localSheetId="1" hidden="1">'Anexo G (TEAP)'!$B$12:$M$12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19" l="1"/>
  <c r="E18" i="19"/>
  <c r="E17" i="19"/>
  <c r="E15" i="19"/>
  <c r="E14" i="19"/>
  <c r="E13" i="19"/>
  <c r="E16" i="18"/>
  <c r="E15" i="18"/>
  <c r="D17" i="18"/>
  <c r="E14" i="18"/>
  <c r="C8" i="18"/>
  <c r="C8" i="19" s="1"/>
  <c r="E36" i="17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D37" i="17"/>
  <c r="C37" i="17"/>
  <c r="C8" i="17"/>
  <c r="C7" i="17"/>
  <c r="H80" i="16"/>
  <c r="H77" i="16"/>
  <c r="H76" i="16"/>
  <c r="H78" i="16" s="1"/>
  <c r="H74" i="16"/>
  <c r="H73" i="16"/>
  <c r="H71" i="16"/>
  <c r="H70" i="16"/>
  <c r="H68" i="16"/>
  <c r="H65" i="16"/>
  <c r="H62" i="16"/>
  <c r="H61" i="16"/>
  <c r="H63" i="16" s="1"/>
  <c r="H59" i="16"/>
  <c r="H58" i="16"/>
  <c r="H56" i="16"/>
  <c r="H53" i="16"/>
  <c r="H52" i="16"/>
  <c r="H54" i="16" s="1"/>
  <c r="H50" i="16"/>
  <c r="H49" i="16"/>
  <c r="H47" i="16"/>
  <c r="H46" i="16"/>
  <c r="H48" i="16" s="1"/>
  <c r="H44" i="16"/>
  <c r="H41" i="16"/>
  <c r="H38" i="16"/>
  <c r="H37" i="16"/>
  <c r="H39" i="16" s="1"/>
  <c r="H34" i="16"/>
  <c r="H32" i="16"/>
  <c r="H31" i="16"/>
  <c r="H33" i="16" s="1"/>
  <c r="H29" i="16"/>
  <c r="H28" i="16"/>
  <c r="H26" i="16"/>
  <c r="H25" i="16"/>
  <c r="H23" i="16"/>
  <c r="H22" i="16"/>
  <c r="H20" i="16"/>
  <c r="H17" i="16"/>
  <c r="G83" i="16"/>
  <c r="F83" i="16"/>
  <c r="E83" i="16"/>
  <c r="H14" i="16"/>
  <c r="H13" i="16"/>
  <c r="G82" i="16"/>
  <c r="F82" i="16"/>
  <c r="E82" i="16"/>
  <c r="D82" i="16"/>
  <c r="C17" i="18" l="1"/>
  <c r="E17" i="18" s="1"/>
  <c r="E37" i="17"/>
  <c r="G84" i="16"/>
  <c r="H30" i="16"/>
  <c r="H60" i="16"/>
  <c r="F84" i="16"/>
  <c r="H75" i="16"/>
  <c r="H15" i="16"/>
  <c r="H24" i="16"/>
  <c r="H27" i="16"/>
  <c r="E84" i="16"/>
  <c r="H72" i="16"/>
  <c r="H51" i="16"/>
  <c r="H19" i="16"/>
  <c r="H21" i="16" s="1"/>
  <c r="H35" i="16"/>
  <c r="H36" i="16" s="1"/>
  <c r="H43" i="16"/>
  <c r="H45" i="16" s="1"/>
  <c r="H67" i="16"/>
  <c r="H69" i="16" s="1"/>
  <c r="H16" i="16"/>
  <c r="H18" i="16" s="1"/>
  <c r="H40" i="16"/>
  <c r="H42" i="16" s="1"/>
  <c r="H64" i="16"/>
  <c r="H66" i="16" s="1"/>
  <c r="H55" i="16"/>
  <c r="H57" i="16" s="1"/>
  <c r="H79" i="16"/>
  <c r="H81" i="16" s="1"/>
  <c r="D83" i="16"/>
  <c r="D84" i="16" s="1"/>
  <c r="H83" i="16" l="1"/>
  <c r="H82" i="16"/>
  <c r="H84" i="16" s="1"/>
  <c r="E15" i="8" l="1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14" i="8"/>
  <c r="D40" i="8" l="1"/>
  <c r="C40" i="8" l="1"/>
  <c r="E40" i="8" s="1"/>
</calcChain>
</file>

<file path=xl/sharedStrings.xml><?xml version="1.0" encoding="utf-8"?>
<sst xmlns="http://schemas.openxmlformats.org/spreadsheetml/2006/main" count="239" uniqueCount="109">
  <si>
    <t>INDICADOR DE TASA DE CAIDAS DEL SISTEMA DE ATENCIÓN</t>
  </si>
  <si>
    <t>FORMATO DE PRESENTACIÓN EN PÁGINA WEB</t>
  </si>
  <si>
    <t>Empresa:</t>
  </si>
  <si>
    <t>Año:</t>
  </si>
  <si>
    <t xml:space="preserve">Mes: </t>
  </si>
  <si>
    <t>Objetivo:</t>
  </si>
  <si>
    <t>Indicador:</t>
  </si>
  <si>
    <t>TASA DE CAIDAS DEL SISTEMA DE ATENCIÓN (CSA)</t>
  </si>
  <si>
    <t>Medir el porcentaje de horas en que estuvo inoperativo el sistema de atención de la empresa.</t>
  </si>
  <si>
    <t>Oficinas</t>
  </si>
  <si>
    <t xml:space="preserve">Total: </t>
  </si>
  <si>
    <t xml:space="preserve">N° de horas sin sistema de atención al mes  </t>
  </si>
  <si>
    <t xml:space="preserve">N° total de horas de atención al mes </t>
  </si>
  <si>
    <t xml:space="preserve">CSA%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</si>
  <si>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</si>
  <si>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</si>
  <si>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</si>
  <si>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Nº de atenciones con espera menor a 15 min.</t>
  </si>
  <si>
    <t>Nº de atenciones totales</t>
  </si>
  <si>
    <t>% (TEAPij)</t>
  </si>
  <si>
    <t>Bajas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</si>
  <si>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</si>
  <si>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</si>
  <si>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</si>
  <si>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</si>
  <si>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</si>
  <si>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</si>
  <si>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</si>
  <si>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 xml:space="preserve">ANEXO F </t>
  </si>
  <si>
    <t xml:space="preserve">ANEXO G </t>
  </si>
  <si>
    <t>CORTE DE LA ATENCIÓN TELEFÓNICA POR LA EMPRESA OPERADORA (CAT)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</si>
  <si>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</si>
  <si>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</si>
  <si>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</si>
  <si>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</si>
  <si>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</si>
  <si>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IVR 123</t>
  </si>
  <si>
    <t>Reclamos</t>
  </si>
  <si>
    <t>Consultas</t>
  </si>
  <si>
    <t>Altas</t>
  </si>
  <si>
    <t>TOTAL</t>
  </si>
  <si>
    <t>TP_Arequipa</t>
  </si>
  <si>
    <t>TP_Cercado de Lima</t>
  </si>
  <si>
    <t>TP_Chiclayo</t>
  </si>
  <si>
    <t>TP_Chimbote</t>
  </si>
  <si>
    <t>TP_Chorrillos</t>
  </si>
  <si>
    <t>TP_Cuzco</t>
  </si>
  <si>
    <t>TP_Huacho</t>
  </si>
  <si>
    <t>TP_Huancayo</t>
  </si>
  <si>
    <t>TP_Ica</t>
  </si>
  <si>
    <t>TP_Ilo</t>
  </si>
  <si>
    <t>TP_Piura</t>
  </si>
  <si>
    <t>TP_Plaza Republica</t>
  </si>
  <si>
    <t>TP_San Juan de Lurigancho</t>
  </si>
  <si>
    <t>TP_San Miguel</t>
  </si>
  <si>
    <t>TP_Tacna</t>
  </si>
  <si>
    <t>TP_Talara</t>
  </si>
  <si>
    <t>TP_Trujillo</t>
  </si>
  <si>
    <t>TP_Tumbes</t>
  </si>
  <si>
    <t>ANEXO I</t>
  </si>
  <si>
    <t>INDICADOR DE CORTE DE LA ATENCIÓN TELEFÓNICA POR LA EMPRESA OPERADORAS</t>
  </si>
  <si>
    <t>IVR 102</t>
  </si>
  <si>
    <t>IVR 103</t>
  </si>
  <si>
    <t>ENTEL PERU S.A.</t>
  </si>
  <si>
    <t>TP_NS Jockey Plaza</t>
  </si>
  <si>
    <t>TP_NS Megaplaza</t>
  </si>
  <si>
    <t>TP_NS MegaPlaza</t>
  </si>
  <si>
    <t>TP_Minka2</t>
  </si>
  <si>
    <t>TP_Larco</t>
  </si>
  <si>
    <t>TP_Open Angamos</t>
  </si>
  <si>
    <t>TP AREQUIPA</t>
  </si>
  <si>
    <t>TP CHICLAYO</t>
  </si>
  <si>
    <t>TP CHIMBOTE</t>
  </si>
  <si>
    <t>TP CUSCO</t>
  </si>
  <si>
    <t>TP HUACHO</t>
  </si>
  <si>
    <t>TP HUANCAYO</t>
  </si>
  <si>
    <t>TP ICA</t>
  </si>
  <si>
    <t>TP ILO</t>
  </si>
  <si>
    <t>TP LARCO</t>
  </si>
  <si>
    <t>TP MEGA PLAZA</t>
  </si>
  <si>
    <t>TP PIURA</t>
  </si>
  <si>
    <t>TP REPUBLICA</t>
  </si>
  <si>
    <t>TP SJ LURIGANCHO</t>
  </si>
  <si>
    <t>TP TACNA</t>
  </si>
  <si>
    <t>TP TALARA</t>
  </si>
  <si>
    <t>TP TRUJILLO</t>
  </si>
  <si>
    <t>TPF CERCADO</t>
  </si>
  <si>
    <t>TPF CHORRILLOS</t>
  </si>
  <si>
    <t>TPF JOCKEY PLAZA</t>
  </si>
  <si>
    <t>TPF MINKA</t>
  </si>
  <si>
    <t>TPF OPEN ANGAMOS</t>
  </si>
  <si>
    <t>TPF PLAZA SAN MIGUEL</t>
  </si>
  <si>
    <t>TPF TUMBES</t>
  </si>
  <si>
    <t xml:space="preserve"> </t>
  </si>
  <si>
    <t>Abril</t>
  </si>
  <si>
    <t/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</si>
  <si>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</si>
  <si>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</si>
  <si>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</si>
  <si>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</si>
  <si>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</si>
  <si>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</si>
  <si>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</si>
  <si>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</si>
  <si>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INDICADOR AVH2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</si>
  <si>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</si>
  <si>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</si>
  <si>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</si>
  <si>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* Se reportan las llamadas atendidas por un agente ingresadas por el 102 (Reclamos)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</si>
</sst>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 * #,##0.00_ ;_ * \-#,##0.00_ ;_ * &quot;-&quot;??_ ;_ @_ "/>
    <numFmt numFmtId="165" formatCode="#,##0_ ;\-#,##0\ "/>
    <numFmt numFmtId="166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9" fontId="5" fillId="2" borderId="1" xfId="1" applyFont="1" applyFill="1" applyBorder="1" applyAlignment="1">
      <alignment horizontal="center" vertical="center"/>
    </xf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9" fontId="6" fillId="0" borderId="1" xfId="1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3" fontId="0" fillId="0" borderId="2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0" xfId="0" applyFont="1"/>
    <xf numFmtId="3" fontId="0" fillId="0" borderId="0" xfId="0" applyNumberFormat="1"/>
    <xf numFmtId="9" fontId="0" fillId="0" borderId="0" xfId="1" applyFont="1"/>
    <xf numFmtId="0" fontId="4" fillId="4" borderId="3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2" fontId="1" fillId="2" borderId="2" xfId="0" applyNumberFormat="1" applyFont="1" applyFill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2" xfId="2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0" fontId="8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5" fontId="6" fillId="0" borderId="1" xfId="3" applyNumberFormat="1" applyFont="1" applyBorder="1" applyAlignment="1">
      <alignment horizontal="center" vertical="center"/>
    </xf>
    <xf numFmtId="165" fontId="4" fillId="2" borderId="1" xfId="3" applyNumberFormat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3" fontId="9" fillId="0" borderId="2" xfId="0" applyNumberFormat="1" applyFont="1" applyBorder="1" applyAlignment="1">
      <alignment horizontal="center"/>
    </xf>
    <xf numFmtId="9" fontId="0" fillId="0" borderId="0" xfId="0" applyNumberFormat="1"/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/>
    </xf>
    <xf numFmtId="166" fontId="0" fillId="0" borderId="0" xfId="0" applyNumberFormat="1"/>
    <xf numFmtId="0" fontId="1" fillId="0" borderId="3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4">
    <cellStyle name="Millares" xfId="3" builtinId="3"/>
    <cellStyle name="Millares 2" xfId="2" xr:uid="{580FBA3C-068C-49EF-9DC0-E68D458352F2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dicadores%20de%20Calidad%20-%20Atenci&#243;n%20a%20Usuarios%20202104%20Py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(CAT)"/>
      <sheetName val="Anexo J (AVH)"/>
      <sheetName val="RO"/>
      <sheetName val="Per + Emp"/>
      <sheetName val="TAB_Personas"/>
    </sheetNames>
    <sheetDataSet>
      <sheetData sheetId="0"/>
      <sheetData sheetId="1"/>
      <sheetData sheetId="2"/>
      <sheetData sheetId="3">
        <row r="2">
          <cell r="B2">
            <v>44287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40"/>
  <sheetViews>
    <sheetView showGridLines="0" tabSelected="1" zoomScale="70" zoomScaleNormal="70" workbookViewId="0">
      <selection activeCell="F44" sqref="F44"/>
    </sheetView>
  </sheetViews>
  <sheetFormatPr baseColWidth="10" defaultColWidth="9.140625" defaultRowHeight="15" x14ac:dyDescent="0.25"/>
  <cols>
    <col min="1" max="1" width="5.7109375" style="18" customWidth="1"/>
    <col min="2" max="2" width="35.42578125" style="18" bestFit="1" customWidth="1"/>
    <col min="3" max="3" width="40.28515625" style="18" bestFit="1" customWidth="1"/>
    <col min="4" max="4" width="34" style="18" bestFit="1" customWidth="1"/>
    <col min="5" max="5" width="14.140625" style="18" customWidth="1"/>
    <col min="6" max="6" width="9.140625" style="18"/>
    <col min="7" max="7" width="28.7109375" style="18" bestFit="1" customWidth="1"/>
    <col min="8" max="16384" width="9.140625" style="18"/>
  </cols>
  <sheetData>
    <row r="2" spans="2:5" x14ac:dyDescent="0.25">
      <c r="B2" s="67" t="s">
        <v>28</v>
      </c>
      <c r="C2" s="67"/>
      <c r="D2" s="67"/>
      <c r="E2" s="67"/>
    </row>
    <row r="3" spans="2:5" x14ac:dyDescent="0.25">
      <c r="B3" s="68" t="s">
        <v>0</v>
      </c>
      <c r="C3" s="68"/>
      <c r="D3" s="68"/>
      <c r="E3" s="68"/>
    </row>
    <row r="4" spans="2:5" x14ac:dyDescent="0.25">
      <c r="B4" s="67" t="s">
        <v>1</v>
      </c>
      <c r="C4" s="67"/>
      <c r="D4" s="67"/>
      <c r="E4" s="67"/>
    </row>
    <row r="5" spans="2:5" x14ac:dyDescent="0.25">
      <c r="B5" s="19"/>
      <c r="C5" s="19"/>
      <c r="D5" s="19"/>
      <c r="E5" s="19"/>
    </row>
    <row r="6" spans="2:5" x14ac:dyDescent="0.25">
      <c r="B6" s="18" t="s">
        <v>2</v>
      </c>
      <c r="C6" s="18" t="s">
        <v>63</v>
      </c>
    </row>
    <row r="7" spans="2:5" x14ac:dyDescent="0.25">
      <c r="B7" s="18" t="s">
        <v>3</v>
      </c>
      <c r="C7" s="29">
        <v>2021</v>
      </c>
    </row>
    <row r="8" spans="2:5" x14ac:dyDescent="0.25">
      <c r="B8" s="18" t="s">
        <v>4</v>
      </c>
      <c r="C8" t="s">
        <v>94</v>
      </c>
    </row>
    <row r="9" spans="2:5" x14ac:dyDescent="0.25">
      <c r="B9" s="18" t="s">
        <v>6</v>
      </c>
      <c r="C9" s="65" t="s">
        <v>7</v>
      </c>
      <c r="D9" s="65"/>
    </row>
    <row r="10" spans="2:5" x14ac:dyDescent="0.25">
      <c r="B10" s="18" t="s">
        <v>5</v>
      </c>
      <c r="C10" s="66" t="s">
        <v>8</v>
      </c>
      <c r="D10" s="66"/>
    </row>
    <row r="11" spans="2:5" x14ac:dyDescent="0.25">
      <c r="C11" s="66"/>
      <c r="D11" s="66"/>
    </row>
    <row r="13" spans="2:5" s="28" customFormat="1" ht="50.25" customHeight="1" x14ac:dyDescent="0.25">
      <c r="B13" s="38" t="s">
        <v>9</v>
      </c>
      <c r="C13" s="17" t="s">
        <v>11</v>
      </c>
      <c r="D13" s="17" t="s">
        <v>12</v>
      </c>
      <c r="E13" s="38" t="s">
        <v>13</v>
      </c>
    </row>
    <row r="14" spans="2:5" x14ac:dyDescent="0.25">
      <c r="B14" s="55" t="s">
        <v>70</v>
      </c>
      <c r="C14" s="32">
        <v>5.3833333333333329</v>
      </c>
      <c r="D14" s="33">
        <v>240</v>
      </c>
      <c r="E14" s="34">
        <f>IFERROR(C14/D14,0)</f>
        <v>2.2430555555555554E-2</v>
      </c>
    </row>
    <row r="15" spans="2:5" x14ac:dyDescent="0.25">
      <c r="B15" s="55" t="s">
        <v>71</v>
      </c>
      <c r="C15" s="32">
        <v>5.3833333333333329</v>
      </c>
      <c r="D15" s="33">
        <v>240</v>
      </c>
      <c r="E15" s="34">
        <f t="shared" ref="E15:E40" si="0">IFERROR(C15/D15,0)</f>
        <v>2.2430555555555554E-2</v>
      </c>
    </row>
    <row r="16" spans="2:5" x14ac:dyDescent="0.25">
      <c r="B16" s="55" t="s">
        <v>72</v>
      </c>
      <c r="C16" s="32">
        <v>6.3833333333333346</v>
      </c>
      <c r="D16" s="33">
        <v>278</v>
      </c>
      <c r="E16" s="34">
        <f t="shared" si="0"/>
        <v>2.2961630695443651E-2</v>
      </c>
    </row>
    <row r="17" spans="2:5" x14ac:dyDescent="0.25">
      <c r="B17" s="55" t="s">
        <v>73</v>
      </c>
      <c r="C17" s="32">
        <v>5.3833333333333329</v>
      </c>
      <c r="D17" s="33">
        <v>265</v>
      </c>
      <c r="E17" s="34">
        <f t="shared" si="0"/>
        <v>2.0314465408805028E-2</v>
      </c>
    </row>
    <row r="18" spans="2:5" x14ac:dyDescent="0.25">
      <c r="B18" s="55" t="s">
        <v>74</v>
      </c>
      <c r="C18" s="32">
        <v>5.8833333333333329</v>
      </c>
      <c r="D18" s="33">
        <v>267</v>
      </c>
      <c r="E18" s="34">
        <f t="shared" si="0"/>
        <v>2.2034956304619224E-2</v>
      </c>
    </row>
    <row r="19" spans="2:5" x14ac:dyDescent="0.25">
      <c r="B19" s="55" t="s">
        <v>75</v>
      </c>
      <c r="C19" s="32">
        <v>10.958333333333334</v>
      </c>
      <c r="D19" s="33">
        <v>270</v>
      </c>
      <c r="E19" s="34">
        <f t="shared" si="0"/>
        <v>4.0586419753086425E-2</v>
      </c>
    </row>
    <row r="20" spans="2:5" x14ac:dyDescent="0.25">
      <c r="B20" s="55" t="s">
        <v>76</v>
      </c>
      <c r="C20" s="32">
        <v>6.3833333333333346</v>
      </c>
      <c r="D20" s="33">
        <v>270</v>
      </c>
      <c r="E20" s="34">
        <f t="shared" si="0"/>
        <v>2.3641975308641979E-2</v>
      </c>
    </row>
    <row r="21" spans="2:5" x14ac:dyDescent="0.25">
      <c r="B21" s="55" t="s">
        <v>77</v>
      </c>
      <c r="C21" s="32">
        <v>5.3833333333333329</v>
      </c>
      <c r="D21" s="33">
        <v>240</v>
      </c>
      <c r="E21" s="34">
        <f t="shared" si="0"/>
        <v>2.2430555555555554E-2</v>
      </c>
    </row>
    <row r="22" spans="2:5" x14ac:dyDescent="0.25">
      <c r="B22" s="55" t="s">
        <v>78</v>
      </c>
      <c r="C22" s="32">
        <v>6.3833333333333346</v>
      </c>
      <c r="D22" s="33">
        <v>286</v>
      </c>
      <c r="E22" s="34">
        <f t="shared" si="0"/>
        <v>2.2319347319347323E-2</v>
      </c>
    </row>
    <row r="23" spans="2:5" x14ac:dyDescent="0.25">
      <c r="B23" s="55" t="s">
        <v>79</v>
      </c>
      <c r="C23" s="32">
        <v>13.591666666666667</v>
      </c>
      <c r="D23" s="33">
        <v>360</v>
      </c>
      <c r="E23" s="34">
        <f t="shared" si="0"/>
        <v>3.7754629629629631E-2</v>
      </c>
    </row>
    <row r="24" spans="2:5" x14ac:dyDescent="0.25">
      <c r="B24" s="55" t="s">
        <v>80</v>
      </c>
      <c r="C24" s="32">
        <v>7.3833333333333346</v>
      </c>
      <c r="D24" s="33">
        <v>310</v>
      </c>
      <c r="E24" s="34">
        <f t="shared" si="0"/>
        <v>2.3817204301075274E-2</v>
      </c>
    </row>
    <row r="25" spans="2:5" x14ac:dyDescent="0.25">
      <c r="B25" s="55" t="s">
        <v>81</v>
      </c>
      <c r="C25" s="32">
        <v>5.3833333333333329</v>
      </c>
      <c r="D25" s="33">
        <v>253</v>
      </c>
      <c r="E25" s="34">
        <f t="shared" si="0"/>
        <v>2.1277997364953886E-2</v>
      </c>
    </row>
    <row r="26" spans="2:5" x14ac:dyDescent="0.25">
      <c r="B26" s="55" t="s">
        <v>82</v>
      </c>
      <c r="C26" s="32">
        <v>5.3833333333333329</v>
      </c>
      <c r="D26" s="33">
        <v>286</v>
      </c>
      <c r="E26" s="34">
        <f t="shared" si="0"/>
        <v>1.882284382284382E-2</v>
      </c>
    </row>
    <row r="27" spans="2:5" x14ac:dyDescent="0.25">
      <c r="B27" s="55" t="s">
        <v>83</v>
      </c>
      <c r="C27" s="32">
        <v>5.3833333333333329</v>
      </c>
      <c r="D27" s="33">
        <v>240</v>
      </c>
      <c r="E27" s="34">
        <f t="shared" si="0"/>
        <v>2.2430555555555554E-2</v>
      </c>
    </row>
    <row r="28" spans="2:5" x14ac:dyDescent="0.25">
      <c r="B28" s="55" t="s">
        <v>84</v>
      </c>
      <c r="C28" s="32">
        <v>5.3833333333333329</v>
      </c>
      <c r="D28" s="33">
        <v>240</v>
      </c>
      <c r="E28" s="34">
        <f t="shared" si="0"/>
        <v>2.2430555555555554E-2</v>
      </c>
    </row>
    <row r="29" spans="2:5" x14ac:dyDescent="0.25">
      <c r="B29" s="55" t="s">
        <v>85</v>
      </c>
      <c r="C29" s="32">
        <v>6.3833333333333346</v>
      </c>
      <c r="D29" s="33">
        <v>278</v>
      </c>
      <c r="E29" s="34">
        <f t="shared" si="0"/>
        <v>2.2961630695443651E-2</v>
      </c>
    </row>
    <row r="30" spans="2:5" x14ac:dyDescent="0.25">
      <c r="B30" s="55" t="s">
        <v>86</v>
      </c>
      <c r="C30" s="32">
        <v>13.591666666666667</v>
      </c>
      <c r="D30" s="33">
        <v>348</v>
      </c>
      <c r="E30" s="34">
        <f t="shared" si="0"/>
        <v>3.9056513409961684E-2</v>
      </c>
    </row>
    <row r="31" spans="2:5" x14ac:dyDescent="0.25">
      <c r="B31" s="55" t="s">
        <v>87</v>
      </c>
      <c r="C31" s="32">
        <v>13.591666666666667</v>
      </c>
      <c r="D31" s="33">
        <v>360</v>
      </c>
      <c r="E31" s="34">
        <f t="shared" si="0"/>
        <v>3.7754629629629631E-2</v>
      </c>
    </row>
    <row r="32" spans="2:5" x14ac:dyDescent="0.25">
      <c r="B32" s="55" t="s">
        <v>88</v>
      </c>
      <c r="C32" s="32">
        <v>14.091666666666667</v>
      </c>
      <c r="D32" s="33">
        <v>349</v>
      </c>
      <c r="E32" s="34">
        <f t="shared" si="0"/>
        <v>4.0377268385864376E-2</v>
      </c>
    </row>
    <row r="33" spans="2:5" x14ac:dyDescent="0.25">
      <c r="B33" s="55" t="s">
        <v>89</v>
      </c>
      <c r="C33" s="32">
        <v>12.591666666666667</v>
      </c>
      <c r="D33" s="33">
        <v>326</v>
      </c>
      <c r="E33" s="34">
        <f t="shared" si="0"/>
        <v>3.8624744376278122E-2</v>
      </c>
    </row>
    <row r="34" spans="2:5" x14ac:dyDescent="0.25">
      <c r="B34" s="55" t="s">
        <v>90</v>
      </c>
      <c r="C34" s="32">
        <v>14.591666666666667</v>
      </c>
      <c r="D34" s="33">
        <v>360</v>
      </c>
      <c r="E34" s="34">
        <f t="shared" si="0"/>
        <v>4.0532407407407406E-2</v>
      </c>
    </row>
    <row r="35" spans="2:5" x14ac:dyDescent="0.25">
      <c r="B35" s="55" t="s">
        <v>91</v>
      </c>
      <c r="C35" s="32">
        <v>13.591666666666667</v>
      </c>
      <c r="D35" s="33">
        <v>360</v>
      </c>
      <c r="E35" s="34">
        <f t="shared" si="0"/>
        <v>3.7754629629629631E-2</v>
      </c>
    </row>
    <row r="36" spans="2:5" x14ac:dyDescent="0.25">
      <c r="B36" s="55" t="s">
        <v>92</v>
      </c>
      <c r="C36" s="32">
        <v>5.3833333333333329</v>
      </c>
      <c r="D36" s="33">
        <v>236</v>
      </c>
      <c r="E36" s="34">
        <f t="shared" si="0"/>
        <v>2.2810734463276833E-2</v>
      </c>
    </row>
    <row r="37" spans="2:5" x14ac:dyDescent="0.25">
      <c r="B37" s="31" t="s">
        <v>61</v>
      </c>
      <c r="C37" s="32">
        <v>12.508333333333333</v>
      </c>
      <c r="D37" s="33">
        <v>540</v>
      </c>
      <c r="E37" s="34">
        <f t="shared" si="0"/>
        <v>2.3163580246913579E-2</v>
      </c>
    </row>
    <row r="38" spans="2:5" x14ac:dyDescent="0.25">
      <c r="B38" s="31" t="s">
        <v>62</v>
      </c>
      <c r="C38" s="32">
        <v>12.508333333333333</v>
      </c>
      <c r="D38" s="33">
        <v>540</v>
      </c>
      <c r="E38" s="34">
        <f t="shared" si="0"/>
        <v>2.3163580246913579E-2</v>
      </c>
    </row>
    <row r="39" spans="2:5" x14ac:dyDescent="0.25">
      <c r="B39" s="31" t="s">
        <v>36</v>
      </c>
      <c r="C39" s="32">
        <v>12.508333333333333</v>
      </c>
      <c r="D39" s="33">
        <v>540</v>
      </c>
      <c r="E39" s="34">
        <f t="shared" si="0"/>
        <v>2.3163580246913579E-2</v>
      </c>
    </row>
    <row r="40" spans="2:5" x14ac:dyDescent="0.25">
      <c r="B40" s="35" t="s">
        <v>10</v>
      </c>
      <c r="C40" s="36">
        <f>SUM(C14:C39)</f>
        <v>231.37499999999994</v>
      </c>
      <c r="D40" s="30">
        <f>SUM(D14:D39)</f>
        <v>8282</v>
      </c>
      <c r="E40" s="37">
        <f t="shared" si="0"/>
        <v>2.7937092489736772E-2</v>
      </c>
    </row>
  </sheetData>
  <mergeCells count="5">
    <mergeCell ref="C9:D9"/>
    <mergeCell ref="C10:D11"/>
    <mergeCell ref="B2:E2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09544-5E2B-451F-BA14-C8D2AF684455}">
  <dimension ref="B2:M84"/>
  <sheetViews>
    <sheetView showGridLines="0" topLeftCell="A67" zoomScale="85" zoomScaleNormal="85" workbookViewId="0">
      <selection activeCell="K23" sqref="K23"/>
    </sheetView>
  </sheetViews>
  <sheetFormatPr baseColWidth="10" defaultColWidth="9.140625" defaultRowHeight="15" x14ac:dyDescent="0.25"/>
  <cols>
    <col min="1" max="1" width="5.28515625" customWidth="1"/>
    <col min="2" max="2" width="28.5703125" bestFit="1" customWidth="1"/>
    <col min="3" max="3" width="37.140625" bestFit="1" customWidth="1"/>
    <col min="4" max="7" width="10.5703125" customWidth="1"/>
    <col min="8" max="8" width="14.7109375" customWidth="1"/>
    <col min="10" max="10" width="14.140625" customWidth="1"/>
  </cols>
  <sheetData>
    <row r="2" spans="2:13" x14ac:dyDescent="0.25">
      <c r="B2" s="72" t="s">
        <v>29</v>
      </c>
      <c r="C2" s="72"/>
      <c r="D2" s="72"/>
      <c r="E2" s="72"/>
      <c r="F2" s="72"/>
      <c r="G2" s="72"/>
      <c r="H2" s="72"/>
      <c r="K2" s="47"/>
    </row>
    <row r="3" spans="2:13" x14ac:dyDescent="0.25">
      <c r="B3" s="68" t="s">
        <v>14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2:13" x14ac:dyDescent="0.25">
      <c r="B4" s="72" t="s">
        <v>1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6" spans="2:13" x14ac:dyDescent="0.25">
      <c r="B6" t="s">
        <v>2</v>
      </c>
      <c r="C6" t="s">
        <v>63</v>
      </c>
    </row>
    <row r="7" spans="2:13" x14ac:dyDescent="0.25">
      <c r="B7" t="s">
        <v>3</v>
      </c>
      <c r="C7" s="48">
        <v>2021</v>
      </c>
    </row>
    <row r="8" spans="2:13" x14ac:dyDescent="0.25">
      <c r="B8" t="s">
        <v>4</v>
      </c>
      <c r="C8" t="s">
        <v>94</v>
      </c>
    </row>
    <row r="9" spans="2:13" ht="15" customHeight="1" x14ac:dyDescent="0.25">
      <c r="B9" t="s">
        <v>6</v>
      </c>
      <c r="C9" s="73" t="s">
        <v>15</v>
      </c>
      <c r="D9" s="73"/>
      <c r="E9" s="73"/>
      <c r="F9" s="73"/>
      <c r="J9" s="1"/>
      <c r="K9" s="1"/>
      <c r="L9" s="1"/>
    </row>
    <row r="10" spans="2:13" ht="15" customHeight="1" x14ac:dyDescent="0.25">
      <c r="B10" t="s">
        <v>5</v>
      </c>
      <c r="C10" s="66" t="s">
        <v>16</v>
      </c>
      <c r="D10" s="66"/>
      <c r="E10" s="66"/>
      <c r="F10" s="66"/>
      <c r="G10" s="2"/>
      <c r="I10" s="69"/>
      <c r="J10" s="69"/>
      <c r="K10" s="69"/>
      <c r="L10" s="69"/>
      <c r="M10" s="2"/>
    </row>
    <row r="11" spans="2:13" x14ac:dyDescent="0.25">
      <c r="D11" s="22">
        <v>2</v>
      </c>
      <c r="E11" s="22">
        <v>3</v>
      </c>
      <c r="F11" s="22">
        <v>4</v>
      </c>
      <c r="G11" s="22">
        <v>5</v>
      </c>
    </row>
    <row r="12" spans="2:13" x14ac:dyDescent="0.25">
      <c r="B12" s="70" t="s">
        <v>9</v>
      </c>
      <c r="C12" s="70"/>
      <c r="D12" s="45" t="s">
        <v>37</v>
      </c>
      <c r="E12" s="45" t="s">
        <v>20</v>
      </c>
      <c r="F12" s="13" t="s">
        <v>38</v>
      </c>
      <c r="G12" s="13" t="s">
        <v>39</v>
      </c>
      <c r="H12" s="13" t="s">
        <v>40</v>
      </c>
    </row>
    <row r="13" spans="2:13" x14ac:dyDescent="0.25">
      <c r="B13" s="42" t="s">
        <v>41</v>
      </c>
      <c r="C13" s="4" t="s">
        <v>17</v>
      </c>
      <c r="D13" s="5">
        <v>604</v>
      </c>
      <c r="E13" s="5">
        <v>435</v>
      </c>
      <c r="F13" s="5">
        <v>2902</v>
      </c>
      <c r="G13" s="5">
        <v>554</v>
      </c>
      <c r="H13" s="6">
        <f>IF(SUM(D13:G13)&gt;0,SUM(D13:G13),"")</f>
        <v>4495</v>
      </c>
      <c r="I13" s="23"/>
      <c r="J13" s="24"/>
    </row>
    <row r="14" spans="2:13" x14ac:dyDescent="0.25">
      <c r="B14" s="43"/>
      <c r="C14" s="4" t="s">
        <v>18</v>
      </c>
      <c r="D14" s="5">
        <v>652</v>
      </c>
      <c r="E14" s="5">
        <v>444</v>
      </c>
      <c r="F14" s="5">
        <v>3013</v>
      </c>
      <c r="G14" s="5">
        <v>557</v>
      </c>
      <c r="H14" s="6">
        <f>IF(SUM(D14:G14)&gt;0,SUM(D14:G14),"")</f>
        <v>4666</v>
      </c>
      <c r="I14" s="23"/>
      <c r="J14" s="24"/>
    </row>
    <row r="15" spans="2:13" x14ac:dyDescent="0.25">
      <c r="B15" s="44"/>
      <c r="C15" s="4" t="s">
        <v>19</v>
      </c>
      <c r="D15" s="7">
        <v>0.92638036809815949</v>
      </c>
      <c r="E15" s="7">
        <v>0.97972972972972971</v>
      </c>
      <c r="F15" s="7">
        <v>0.96315964155326916</v>
      </c>
      <c r="G15" s="7">
        <v>0.99461400359066432</v>
      </c>
      <c r="H15" s="7">
        <f>IFERROR((H13/H14),"")</f>
        <v>0.96335190741534504</v>
      </c>
      <c r="I15" s="23"/>
      <c r="J15" s="24"/>
    </row>
    <row r="16" spans="2:13" x14ac:dyDescent="0.25">
      <c r="B16" s="42" t="s">
        <v>42</v>
      </c>
      <c r="C16" s="4" t="s">
        <v>17</v>
      </c>
      <c r="D16" s="5">
        <v>543</v>
      </c>
      <c r="E16" s="5">
        <v>94</v>
      </c>
      <c r="F16" s="5">
        <v>2955</v>
      </c>
      <c r="G16" s="5">
        <v>93</v>
      </c>
      <c r="H16" s="6">
        <f t="shared" ref="H16:H17" si="0">IF(SUM(D16:G16)&gt;0,SUM(D16:G16),"")</f>
        <v>3685</v>
      </c>
      <c r="I16" s="23"/>
      <c r="J16" s="24"/>
    </row>
    <row r="17" spans="2:10" x14ac:dyDescent="0.25">
      <c r="B17" s="43"/>
      <c r="C17" s="4" t="s">
        <v>18</v>
      </c>
      <c r="D17" s="5">
        <v>835</v>
      </c>
      <c r="E17" s="5">
        <v>150</v>
      </c>
      <c r="F17" s="5">
        <v>3657</v>
      </c>
      <c r="G17" s="5">
        <v>100</v>
      </c>
      <c r="H17" s="6">
        <f t="shared" si="0"/>
        <v>4742</v>
      </c>
      <c r="I17" s="23"/>
      <c r="J17" s="24"/>
    </row>
    <row r="18" spans="2:10" x14ac:dyDescent="0.25">
      <c r="B18" s="44"/>
      <c r="C18" s="4" t="s">
        <v>19</v>
      </c>
      <c r="D18" s="7">
        <v>0.65029940119760477</v>
      </c>
      <c r="E18" s="7">
        <v>0.62666666666666671</v>
      </c>
      <c r="F18" s="7">
        <v>0.80803937653814606</v>
      </c>
      <c r="G18" s="7">
        <v>0.93</v>
      </c>
      <c r="H18" s="7">
        <f t="shared" ref="H18" si="1">IFERROR((H16/H17),"")</f>
        <v>0.77709827077182625</v>
      </c>
      <c r="I18" s="23"/>
      <c r="J18" s="24"/>
    </row>
    <row r="19" spans="2:10" x14ac:dyDescent="0.25">
      <c r="B19" s="42" t="s">
        <v>43</v>
      </c>
      <c r="C19" s="4" t="s">
        <v>17</v>
      </c>
      <c r="D19" s="5">
        <v>336</v>
      </c>
      <c r="E19" s="5">
        <v>49</v>
      </c>
      <c r="F19" s="5">
        <v>1168</v>
      </c>
      <c r="G19" s="5">
        <v>157</v>
      </c>
      <c r="H19" s="6">
        <f t="shared" ref="H19:H20" si="2">IF(SUM(D19:G19)&gt;0,SUM(D19:G19),"")</f>
        <v>1710</v>
      </c>
      <c r="I19" s="23"/>
      <c r="J19" s="24"/>
    </row>
    <row r="20" spans="2:10" x14ac:dyDescent="0.25">
      <c r="B20" s="43"/>
      <c r="C20" s="4" t="s">
        <v>18</v>
      </c>
      <c r="D20" s="5">
        <v>391</v>
      </c>
      <c r="E20" s="5">
        <v>57</v>
      </c>
      <c r="F20" s="5">
        <v>1302</v>
      </c>
      <c r="G20" s="5">
        <v>169</v>
      </c>
      <c r="H20" s="6">
        <f t="shared" si="2"/>
        <v>1919</v>
      </c>
      <c r="I20" s="23"/>
      <c r="J20" s="24"/>
    </row>
    <row r="21" spans="2:10" x14ac:dyDescent="0.25">
      <c r="B21" s="44"/>
      <c r="C21" s="4" t="s">
        <v>19</v>
      </c>
      <c r="D21" s="7">
        <v>0.85933503836317138</v>
      </c>
      <c r="E21" s="7">
        <v>0.85964912280701755</v>
      </c>
      <c r="F21" s="7">
        <v>0.89708141321044543</v>
      </c>
      <c r="G21" s="7">
        <v>0.92899408284023666</v>
      </c>
      <c r="H21" s="7">
        <f t="shared" ref="H21" si="3">IFERROR((H19/H20),"")</f>
        <v>0.8910891089108911</v>
      </c>
      <c r="I21" s="23"/>
      <c r="J21" s="24"/>
    </row>
    <row r="22" spans="2:10" x14ac:dyDescent="0.25">
      <c r="B22" s="42" t="s">
        <v>44</v>
      </c>
      <c r="C22" s="4" t="s">
        <v>17</v>
      </c>
      <c r="D22" s="5">
        <v>396</v>
      </c>
      <c r="E22" s="5">
        <v>140</v>
      </c>
      <c r="F22" s="5">
        <v>1572</v>
      </c>
      <c r="G22" s="5">
        <v>686</v>
      </c>
      <c r="H22" s="6">
        <f t="shared" ref="H22:H23" si="4">IF(SUM(D22:G22)&gt;0,SUM(D22:G22),"")</f>
        <v>2794</v>
      </c>
      <c r="I22" s="23"/>
      <c r="J22" s="24"/>
    </row>
    <row r="23" spans="2:10" x14ac:dyDescent="0.25">
      <c r="B23" s="43"/>
      <c r="C23" s="4" t="s">
        <v>18</v>
      </c>
      <c r="D23" s="5">
        <v>587</v>
      </c>
      <c r="E23" s="5">
        <v>210</v>
      </c>
      <c r="F23" s="5">
        <v>1974</v>
      </c>
      <c r="G23" s="5">
        <v>719</v>
      </c>
      <c r="H23" s="6">
        <f t="shared" si="4"/>
        <v>3490</v>
      </c>
      <c r="I23" s="23"/>
      <c r="J23" s="24"/>
    </row>
    <row r="24" spans="2:10" x14ac:dyDescent="0.25">
      <c r="B24" s="44"/>
      <c r="C24" s="4" t="s">
        <v>19</v>
      </c>
      <c r="D24" s="7">
        <v>0.67461669505962518</v>
      </c>
      <c r="E24" s="7">
        <v>0.66666666666666663</v>
      </c>
      <c r="F24" s="7">
        <v>0.79635258358662619</v>
      </c>
      <c r="G24" s="7">
        <v>0.95410292072322667</v>
      </c>
      <c r="H24" s="7">
        <f t="shared" ref="H24" si="5">IFERROR((H22/H23),"")</f>
        <v>0.80057306590257882</v>
      </c>
      <c r="I24" s="23"/>
      <c r="J24" s="24"/>
    </row>
    <row r="25" spans="2:10" x14ac:dyDescent="0.25">
      <c r="B25" s="42" t="s">
        <v>45</v>
      </c>
      <c r="C25" s="4" t="s">
        <v>17</v>
      </c>
      <c r="D25" s="5">
        <v>644</v>
      </c>
      <c r="E25" s="5">
        <v>214</v>
      </c>
      <c r="F25" s="5">
        <v>2503</v>
      </c>
      <c r="G25" s="5">
        <v>774</v>
      </c>
      <c r="H25" s="6">
        <f t="shared" ref="H25:H26" si="6">IF(SUM(D25:G25)&gt;0,SUM(D25:G25),"")</f>
        <v>4135</v>
      </c>
      <c r="I25" s="23"/>
      <c r="J25" s="24"/>
    </row>
    <row r="26" spans="2:10" x14ac:dyDescent="0.25">
      <c r="B26" s="43"/>
      <c r="C26" s="4" t="s">
        <v>18</v>
      </c>
      <c r="D26" s="5">
        <v>652</v>
      </c>
      <c r="E26" s="5">
        <v>216</v>
      </c>
      <c r="F26" s="5">
        <v>2522</v>
      </c>
      <c r="G26" s="5">
        <v>781</v>
      </c>
      <c r="H26" s="6">
        <f t="shared" si="6"/>
        <v>4171</v>
      </c>
      <c r="I26" s="23"/>
      <c r="J26" s="24"/>
    </row>
    <row r="27" spans="2:10" x14ac:dyDescent="0.25">
      <c r="B27" s="44"/>
      <c r="C27" s="4" t="s">
        <v>19</v>
      </c>
      <c r="D27" s="7">
        <v>0.98773006134969321</v>
      </c>
      <c r="E27" s="7">
        <v>0.9907407407407407</v>
      </c>
      <c r="F27" s="7">
        <v>0.99246629659000796</v>
      </c>
      <c r="G27" s="7">
        <v>0.99103713188220233</v>
      </c>
      <c r="H27" s="7">
        <f t="shared" ref="H27" si="7">IFERROR((H25/H26),"")</f>
        <v>0.99136897626468468</v>
      </c>
      <c r="I27" s="23"/>
      <c r="J27" s="24"/>
    </row>
    <row r="28" spans="2:10" x14ac:dyDescent="0.25">
      <c r="B28" s="42" t="s">
        <v>46</v>
      </c>
      <c r="C28" s="4" t="s">
        <v>17</v>
      </c>
      <c r="D28" s="5">
        <v>157</v>
      </c>
      <c r="E28" s="5">
        <v>10</v>
      </c>
      <c r="F28" s="5">
        <v>2136</v>
      </c>
      <c r="G28" s="5">
        <v>94</v>
      </c>
      <c r="H28" s="6">
        <f t="shared" ref="H28:H29" si="8">IF(SUM(D28:G28)&gt;0,SUM(D28:G28),"")</f>
        <v>2397</v>
      </c>
      <c r="I28" s="23"/>
      <c r="J28" s="24"/>
    </row>
    <row r="29" spans="2:10" x14ac:dyDescent="0.25">
      <c r="B29" s="43"/>
      <c r="C29" s="4" t="s">
        <v>18</v>
      </c>
      <c r="D29" s="5">
        <v>160</v>
      </c>
      <c r="E29" s="5">
        <v>10</v>
      </c>
      <c r="F29" s="5">
        <v>2189</v>
      </c>
      <c r="G29" s="5">
        <v>96</v>
      </c>
      <c r="H29" s="6">
        <f t="shared" si="8"/>
        <v>2455</v>
      </c>
      <c r="I29" s="23"/>
      <c r="J29" s="24"/>
    </row>
    <row r="30" spans="2:10" x14ac:dyDescent="0.25">
      <c r="B30" s="44"/>
      <c r="C30" s="4" t="s">
        <v>19</v>
      </c>
      <c r="D30" s="7">
        <v>0.98124999999999996</v>
      </c>
      <c r="E30" s="7">
        <v>1</v>
      </c>
      <c r="F30" s="7">
        <v>0.97578803106441292</v>
      </c>
      <c r="G30" s="7">
        <v>0.97916666666666663</v>
      </c>
      <c r="H30" s="7">
        <f t="shared" ref="H30" si="9">IFERROR((H28/H29),"")</f>
        <v>0.97637474541751523</v>
      </c>
      <c r="I30" s="23"/>
      <c r="J30" s="24"/>
    </row>
    <row r="31" spans="2:10" x14ac:dyDescent="0.25">
      <c r="B31" s="42" t="s">
        <v>47</v>
      </c>
      <c r="C31" s="4" t="s">
        <v>17</v>
      </c>
      <c r="D31" s="5">
        <v>166</v>
      </c>
      <c r="E31" s="5">
        <v>54</v>
      </c>
      <c r="F31" s="5">
        <v>928</v>
      </c>
      <c r="G31" s="5">
        <v>499</v>
      </c>
      <c r="H31" s="6">
        <f t="shared" ref="H31:H32" si="10">IF(SUM(D31:G31)&gt;0,SUM(D31:G31),"")</f>
        <v>1647</v>
      </c>
      <c r="I31" s="23"/>
      <c r="J31" s="24"/>
    </row>
    <row r="32" spans="2:10" x14ac:dyDescent="0.25">
      <c r="B32" s="43"/>
      <c r="C32" s="4" t="s">
        <v>18</v>
      </c>
      <c r="D32" s="5">
        <v>166</v>
      </c>
      <c r="E32" s="5">
        <v>54</v>
      </c>
      <c r="F32" s="5">
        <v>932</v>
      </c>
      <c r="G32" s="5">
        <v>500</v>
      </c>
      <c r="H32" s="6">
        <f t="shared" si="10"/>
        <v>1652</v>
      </c>
      <c r="I32" s="23"/>
      <c r="J32" s="24"/>
    </row>
    <row r="33" spans="2:10" x14ac:dyDescent="0.25">
      <c r="B33" s="44"/>
      <c r="C33" s="4" t="s">
        <v>19</v>
      </c>
      <c r="D33" s="7">
        <v>1</v>
      </c>
      <c r="E33" s="7">
        <v>1</v>
      </c>
      <c r="F33" s="7">
        <v>0.99570815450643779</v>
      </c>
      <c r="G33" s="7">
        <v>0.998</v>
      </c>
      <c r="H33" s="7">
        <f t="shared" ref="H33" si="11">IFERROR((H31/H32),"")</f>
        <v>0.99697336561743344</v>
      </c>
      <c r="I33" s="23"/>
      <c r="J33" s="24"/>
    </row>
    <row r="34" spans="2:10" x14ac:dyDescent="0.25">
      <c r="B34" s="42" t="s">
        <v>48</v>
      </c>
      <c r="C34" s="4" t="s">
        <v>17</v>
      </c>
      <c r="D34" s="5">
        <v>451</v>
      </c>
      <c r="E34" s="5">
        <v>143</v>
      </c>
      <c r="F34" s="5">
        <v>1753</v>
      </c>
      <c r="G34" s="5">
        <v>241</v>
      </c>
      <c r="H34" s="6">
        <f t="shared" ref="H34:H35" si="12">IF(SUM(D34:G34)&gt;0,SUM(D34:G34),"")</f>
        <v>2588</v>
      </c>
      <c r="I34" s="23"/>
      <c r="J34" s="24"/>
    </row>
    <row r="35" spans="2:10" x14ac:dyDescent="0.25">
      <c r="B35" s="43"/>
      <c r="C35" s="4" t="s">
        <v>18</v>
      </c>
      <c r="D35" s="5">
        <v>456</v>
      </c>
      <c r="E35" s="5">
        <v>145</v>
      </c>
      <c r="F35" s="5">
        <v>1763</v>
      </c>
      <c r="G35" s="5">
        <v>270</v>
      </c>
      <c r="H35" s="6">
        <f t="shared" si="12"/>
        <v>2634</v>
      </c>
      <c r="I35" s="23"/>
      <c r="J35" s="24"/>
    </row>
    <row r="36" spans="2:10" x14ac:dyDescent="0.25">
      <c r="B36" s="44"/>
      <c r="C36" s="4" t="s">
        <v>19</v>
      </c>
      <c r="D36" s="7">
        <v>0.98903508771929827</v>
      </c>
      <c r="E36" s="7">
        <v>0.98620689655172411</v>
      </c>
      <c r="F36" s="7">
        <v>0.99432785025524673</v>
      </c>
      <c r="G36" s="7">
        <v>0.8925925925925926</v>
      </c>
      <c r="H36" s="7">
        <f t="shared" ref="H36" si="13">IFERROR((H34/H35),"")</f>
        <v>0.98253606681852701</v>
      </c>
      <c r="I36" s="23"/>
      <c r="J36" s="24"/>
    </row>
    <row r="37" spans="2:10" x14ac:dyDescent="0.25">
      <c r="B37" s="42" t="s">
        <v>49</v>
      </c>
      <c r="C37" s="4" t="s">
        <v>17</v>
      </c>
      <c r="D37" s="5">
        <v>261</v>
      </c>
      <c r="E37" s="5">
        <v>39</v>
      </c>
      <c r="F37" s="5">
        <v>1063</v>
      </c>
      <c r="G37" s="5">
        <v>422</v>
      </c>
      <c r="H37" s="6">
        <f t="shared" ref="H37:H38" si="14">IF(SUM(D37:G37)&gt;0,SUM(D37:G37),"")</f>
        <v>1785</v>
      </c>
      <c r="I37" s="23"/>
      <c r="J37" s="24"/>
    </row>
    <row r="38" spans="2:10" x14ac:dyDescent="0.25">
      <c r="B38" s="43"/>
      <c r="C38" s="4" t="s">
        <v>18</v>
      </c>
      <c r="D38" s="5">
        <v>303</v>
      </c>
      <c r="E38" s="5">
        <v>44</v>
      </c>
      <c r="F38" s="5">
        <v>1163</v>
      </c>
      <c r="G38" s="5">
        <v>423</v>
      </c>
      <c r="H38" s="6">
        <f t="shared" si="14"/>
        <v>1933</v>
      </c>
      <c r="I38" s="23"/>
      <c r="J38" s="24"/>
    </row>
    <row r="39" spans="2:10" x14ac:dyDescent="0.25">
      <c r="B39" s="44"/>
      <c r="C39" s="4" t="s">
        <v>19</v>
      </c>
      <c r="D39" s="7">
        <v>0.86138613861386137</v>
      </c>
      <c r="E39" s="7">
        <v>0.88636363636363635</v>
      </c>
      <c r="F39" s="7">
        <v>0.91401547721410148</v>
      </c>
      <c r="G39" s="7">
        <v>0.99763593380614657</v>
      </c>
      <c r="H39" s="7">
        <f t="shared" ref="H39" si="15">IFERROR((H37/H38),"")</f>
        <v>0.92343507501293332</v>
      </c>
      <c r="I39" s="23"/>
      <c r="J39" s="24"/>
    </row>
    <row r="40" spans="2:10" x14ac:dyDescent="0.25">
      <c r="B40" s="42" t="s">
        <v>50</v>
      </c>
      <c r="C40" s="4" t="s">
        <v>17</v>
      </c>
      <c r="D40" s="5">
        <v>7</v>
      </c>
      <c r="E40" s="5">
        <v>4</v>
      </c>
      <c r="F40" s="5">
        <v>1264</v>
      </c>
      <c r="G40" s="5">
        <v>260</v>
      </c>
      <c r="H40" s="6">
        <f t="shared" ref="H40:H41" si="16">IF(SUM(D40:G40)&gt;0,SUM(D40:G40),"")</f>
        <v>1535</v>
      </c>
      <c r="I40" s="23"/>
      <c r="J40" s="24"/>
    </row>
    <row r="41" spans="2:10" x14ac:dyDescent="0.25">
      <c r="B41" s="43"/>
      <c r="C41" s="4" t="s">
        <v>18</v>
      </c>
      <c r="D41" s="5">
        <v>7</v>
      </c>
      <c r="E41" s="5">
        <v>0</v>
      </c>
      <c r="F41" s="5">
        <v>1264</v>
      </c>
      <c r="G41" s="5">
        <v>260</v>
      </c>
      <c r="H41" s="6">
        <f t="shared" si="16"/>
        <v>1531</v>
      </c>
      <c r="I41" s="23"/>
      <c r="J41" s="24"/>
    </row>
    <row r="42" spans="2:10" x14ac:dyDescent="0.25">
      <c r="B42" s="44"/>
      <c r="C42" s="4" t="s">
        <v>19</v>
      </c>
      <c r="D42" s="7">
        <v>1</v>
      </c>
      <c r="E42" s="7" t="s">
        <v>95</v>
      </c>
      <c r="F42" s="7">
        <v>1</v>
      </c>
      <c r="G42" s="7">
        <v>1</v>
      </c>
      <c r="H42" s="7">
        <f t="shared" ref="H42" si="17">IFERROR((H40/H41),"")</f>
        <v>1.0026126714565644</v>
      </c>
      <c r="I42" s="23"/>
      <c r="J42" s="24"/>
    </row>
    <row r="43" spans="2:10" x14ac:dyDescent="0.25">
      <c r="B43" s="42" t="s">
        <v>68</v>
      </c>
      <c r="C43" s="4" t="s">
        <v>17</v>
      </c>
      <c r="D43" s="5">
        <v>429</v>
      </c>
      <c r="E43" s="5">
        <v>107</v>
      </c>
      <c r="F43" s="5">
        <v>1634</v>
      </c>
      <c r="G43" s="5">
        <v>358</v>
      </c>
      <c r="H43" s="6">
        <f t="shared" ref="H43:H44" si="18">IF(SUM(D43:G43)&gt;0,SUM(D43:G43),"")</f>
        <v>2528</v>
      </c>
      <c r="I43" s="23"/>
      <c r="J43" s="24"/>
    </row>
    <row r="44" spans="2:10" x14ac:dyDescent="0.25">
      <c r="B44" s="43"/>
      <c r="C44" s="4" t="s">
        <v>18</v>
      </c>
      <c r="D44" s="5">
        <v>455</v>
      </c>
      <c r="E44" s="5">
        <v>112</v>
      </c>
      <c r="F44" s="5">
        <v>1713</v>
      </c>
      <c r="G44" s="5">
        <v>370</v>
      </c>
      <c r="H44" s="6">
        <f t="shared" si="18"/>
        <v>2650</v>
      </c>
      <c r="I44" s="23"/>
      <c r="J44" s="24"/>
    </row>
    <row r="45" spans="2:10" x14ac:dyDescent="0.25">
      <c r="B45" s="44"/>
      <c r="C45" s="4" t="s">
        <v>19</v>
      </c>
      <c r="D45" s="7">
        <v>0.94285714285714284</v>
      </c>
      <c r="E45" s="7">
        <v>0.9553571428571429</v>
      </c>
      <c r="F45" s="7">
        <v>0.95388207822533566</v>
      </c>
      <c r="G45" s="7">
        <v>0.96756756756756757</v>
      </c>
      <c r="H45" s="7">
        <f t="shared" ref="H45" si="19">IFERROR((H43/H44),"")</f>
        <v>0.95396226415094343</v>
      </c>
      <c r="I45" s="23"/>
      <c r="J45" s="24"/>
    </row>
    <row r="46" spans="2:10" x14ac:dyDescent="0.25">
      <c r="B46" s="42" t="s">
        <v>67</v>
      </c>
      <c r="C46" s="4" t="s">
        <v>17</v>
      </c>
      <c r="D46" s="5">
        <v>1140</v>
      </c>
      <c r="E46" s="5">
        <v>176</v>
      </c>
      <c r="F46" s="5">
        <v>3166</v>
      </c>
      <c r="G46" s="5">
        <v>841</v>
      </c>
      <c r="H46" s="6">
        <f t="shared" ref="H46:H47" si="20">IF(SUM(D46:G46)&gt;0,SUM(D46:G46),"")</f>
        <v>5323</v>
      </c>
      <c r="I46" s="23"/>
      <c r="J46" s="24"/>
    </row>
    <row r="47" spans="2:10" x14ac:dyDescent="0.25">
      <c r="B47" s="43"/>
      <c r="C47" s="4" t="s">
        <v>18</v>
      </c>
      <c r="D47" s="5">
        <v>1149</v>
      </c>
      <c r="E47" s="5">
        <v>181</v>
      </c>
      <c r="F47" s="5">
        <v>3187</v>
      </c>
      <c r="G47" s="5">
        <v>848</v>
      </c>
      <c r="H47" s="6">
        <f t="shared" si="20"/>
        <v>5365</v>
      </c>
      <c r="I47" s="23"/>
      <c r="J47" s="24"/>
    </row>
    <row r="48" spans="2:10" x14ac:dyDescent="0.25">
      <c r="B48" s="44"/>
      <c r="C48" s="4" t="s">
        <v>19</v>
      </c>
      <c r="D48" s="7">
        <v>0.9921671018276762</v>
      </c>
      <c r="E48" s="7">
        <v>0.97237569060773477</v>
      </c>
      <c r="F48" s="7">
        <v>0.99341073109507372</v>
      </c>
      <c r="G48" s="7">
        <v>0.99174528301886788</v>
      </c>
      <c r="H48" s="7">
        <f t="shared" ref="H48" si="21">IFERROR((H46/H47),"")</f>
        <v>0.99217148182665427</v>
      </c>
      <c r="I48" s="23"/>
      <c r="J48" s="24"/>
    </row>
    <row r="49" spans="2:10" x14ac:dyDescent="0.25">
      <c r="B49" s="42" t="s">
        <v>64</v>
      </c>
      <c r="C49" s="4" t="s">
        <v>17</v>
      </c>
      <c r="D49" s="5">
        <v>485</v>
      </c>
      <c r="E49" s="5">
        <v>168</v>
      </c>
      <c r="F49" s="5">
        <v>2630</v>
      </c>
      <c r="G49" s="5">
        <v>607</v>
      </c>
      <c r="H49" s="6">
        <f t="shared" ref="H49:H50" si="22">IF(SUM(D49:G49)&gt;0,SUM(D49:G49),"")</f>
        <v>3890</v>
      </c>
      <c r="I49" s="23"/>
      <c r="J49" s="24"/>
    </row>
    <row r="50" spans="2:10" x14ac:dyDescent="0.25">
      <c r="B50" s="43"/>
      <c r="C50" s="4" t="s">
        <v>18</v>
      </c>
      <c r="D50" s="5">
        <v>495</v>
      </c>
      <c r="E50" s="5">
        <v>168</v>
      </c>
      <c r="F50" s="5">
        <v>2671</v>
      </c>
      <c r="G50" s="5">
        <v>613</v>
      </c>
      <c r="H50" s="6">
        <f t="shared" si="22"/>
        <v>3947</v>
      </c>
      <c r="I50" s="23"/>
      <c r="J50" s="24"/>
    </row>
    <row r="51" spans="2:10" x14ac:dyDescent="0.25">
      <c r="B51" s="44"/>
      <c r="C51" s="4" t="s">
        <v>19</v>
      </c>
      <c r="D51" s="7">
        <v>0.97979797979797978</v>
      </c>
      <c r="E51" s="7">
        <v>1</v>
      </c>
      <c r="F51" s="7">
        <v>0.98464994384125792</v>
      </c>
      <c r="G51" s="7">
        <v>0.9902120717781403</v>
      </c>
      <c r="H51" s="7">
        <f t="shared" ref="H51" si="23">IFERROR((H49/H50),"")</f>
        <v>0.98555865214086646</v>
      </c>
      <c r="I51" s="23"/>
      <c r="J51" s="24"/>
    </row>
    <row r="52" spans="2:10" x14ac:dyDescent="0.25">
      <c r="B52" s="42" t="s">
        <v>65</v>
      </c>
      <c r="C52" s="4" t="s">
        <v>17</v>
      </c>
      <c r="D52" s="5">
        <v>945</v>
      </c>
      <c r="E52" s="5">
        <v>178</v>
      </c>
      <c r="F52" s="5">
        <v>3522</v>
      </c>
      <c r="G52" s="5">
        <v>2146</v>
      </c>
      <c r="H52" s="6">
        <f t="shared" ref="H52:H53" si="24">IF(SUM(D52:G52)&gt;0,SUM(D52:G52),"")</f>
        <v>6791</v>
      </c>
      <c r="I52" s="23"/>
      <c r="J52" s="24"/>
    </row>
    <row r="53" spans="2:10" x14ac:dyDescent="0.25">
      <c r="B53" s="43"/>
      <c r="C53" s="4" t="s">
        <v>18</v>
      </c>
      <c r="D53" s="5">
        <v>1070</v>
      </c>
      <c r="E53" s="5">
        <v>198</v>
      </c>
      <c r="F53" s="5">
        <v>4034</v>
      </c>
      <c r="G53" s="5">
        <v>2290</v>
      </c>
      <c r="H53" s="6">
        <f t="shared" si="24"/>
        <v>7592</v>
      </c>
      <c r="I53" s="23"/>
      <c r="J53" s="24"/>
    </row>
    <row r="54" spans="2:10" x14ac:dyDescent="0.25">
      <c r="B54" s="44"/>
      <c r="C54" s="4" t="s">
        <v>19</v>
      </c>
      <c r="D54" s="7">
        <v>0.88317757009345799</v>
      </c>
      <c r="E54" s="7">
        <v>0.89898989898989901</v>
      </c>
      <c r="F54" s="7">
        <v>0.8730788299454636</v>
      </c>
      <c r="G54" s="7">
        <v>0.93711790393013106</v>
      </c>
      <c r="H54" s="7">
        <f t="shared" ref="H54" si="25">IFERROR((H52/H53),"")</f>
        <v>0.89449420442571126</v>
      </c>
      <c r="I54" s="23"/>
      <c r="J54" s="24"/>
    </row>
    <row r="55" spans="2:10" x14ac:dyDescent="0.25">
      <c r="B55" s="25" t="s">
        <v>69</v>
      </c>
      <c r="C55" s="4" t="s">
        <v>17</v>
      </c>
      <c r="D55" s="5">
        <v>213</v>
      </c>
      <c r="E55" s="5">
        <v>84</v>
      </c>
      <c r="F55" s="5">
        <v>1178</v>
      </c>
      <c r="G55" s="5">
        <v>462</v>
      </c>
      <c r="H55" s="6">
        <f t="shared" ref="H55:H56" si="26">IF(SUM(D55:G55)&gt;0,SUM(D55:G55),"")</f>
        <v>1937</v>
      </c>
      <c r="I55" s="23"/>
      <c r="J55" s="24"/>
    </row>
    <row r="56" spans="2:10" x14ac:dyDescent="0.25">
      <c r="B56" s="26"/>
      <c r="C56" s="4" t="s">
        <v>18</v>
      </c>
      <c r="D56" s="5">
        <v>247</v>
      </c>
      <c r="E56" s="5">
        <v>90</v>
      </c>
      <c r="F56" s="5">
        <v>1281</v>
      </c>
      <c r="G56" s="5">
        <v>497</v>
      </c>
      <c r="H56" s="6">
        <f t="shared" si="26"/>
        <v>2115</v>
      </c>
      <c r="I56" s="23"/>
      <c r="J56" s="24"/>
    </row>
    <row r="57" spans="2:10" x14ac:dyDescent="0.25">
      <c r="B57" s="27"/>
      <c r="C57" s="4" t="s">
        <v>19</v>
      </c>
      <c r="D57" s="7">
        <v>0.86234817813765186</v>
      </c>
      <c r="E57" s="7">
        <v>0.93333333333333335</v>
      </c>
      <c r="F57" s="7">
        <v>0.91959406713505076</v>
      </c>
      <c r="G57" s="7">
        <v>0.92957746478873238</v>
      </c>
      <c r="H57" s="7">
        <f t="shared" ref="H57" si="27">IFERROR((H55/H56),"")</f>
        <v>0.91583924349881796</v>
      </c>
      <c r="I57" s="23"/>
      <c r="J57" s="24"/>
    </row>
    <row r="58" spans="2:10" x14ac:dyDescent="0.25">
      <c r="B58" s="42" t="s">
        <v>51</v>
      </c>
      <c r="C58" s="4" t="s">
        <v>17</v>
      </c>
      <c r="D58" s="5">
        <v>345</v>
      </c>
      <c r="E58" s="5">
        <v>120</v>
      </c>
      <c r="F58" s="5">
        <v>3377</v>
      </c>
      <c r="G58" s="5">
        <v>393</v>
      </c>
      <c r="H58" s="6">
        <f t="shared" ref="H58:H59" si="28">IF(SUM(D58:G58)&gt;0,SUM(D58:G58),"")</f>
        <v>4235</v>
      </c>
      <c r="I58" s="23"/>
      <c r="J58" s="24"/>
    </row>
    <row r="59" spans="2:10" x14ac:dyDescent="0.25">
      <c r="B59" s="43"/>
      <c r="C59" s="4" t="s">
        <v>18</v>
      </c>
      <c r="D59" s="5">
        <v>360</v>
      </c>
      <c r="E59" s="5">
        <v>123</v>
      </c>
      <c r="F59" s="5">
        <v>3508</v>
      </c>
      <c r="G59" s="5">
        <v>395</v>
      </c>
      <c r="H59" s="6">
        <f t="shared" si="28"/>
        <v>4386</v>
      </c>
      <c r="I59" s="23"/>
      <c r="J59" s="24"/>
    </row>
    <row r="60" spans="2:10" x14ac:dyDescent="0.25">
      <c r="B60" s="44"/>
      <c r="C60" s="4" t="s">
        <v>19</v>
      </c>
      <c r="D60" s="7">
        <v>0.95833333333333337</v>
      </c>
      <c r="E60" s="7">
        <v>0.97560975609756095</v>
      </c>
      <c r="F60" s="7">
        <v>0.9626567844925884</v>
      </c>
      <c r="G60" s="7">
        <v>0.99493670886075947</v>
      </c>
      <c r="H60" s="7">
        <f t="shared" ref="H60" si="29">IFERROR((H58/H59),"")</f>
        <v>0.96557227542179658</v>
      </c>
      <c r="I60" s="23"/>
      <c r="J60" s="24"/>
    </row>
    <row r="61" spans="2:10" x14ac:dyDescent="0.25">
      <c r="B61" s="42" t="s">
        <v>52</v>
      </c>
      <c r="C61" s="4" t="s">
        <v>17</v>
      </c>
      <c r="D61" s="5">
        <v>443</v>
      </c>
      <c r="E61" s="5">
        <v>105</v>
      </c>
      <c r="F61" s="5">
        <v>2607</v>
      </c>
      <c r="G61" s="5">
        <v>552</v>
      </c>
      <c r="H61" s="6">
        <f t="shared" ref="H61:H62" si="30">IF(SUM(D61:G61)&gt;0,SUM(D61:G61),"")</f>
        <v>3707</v>
      </c>
      <c r="I61" s="23"/>
      <c r="J61" s="24"/>
    </row>
    <row r="62" spans="2:10" x14ac:dyDescent="0.25">
      <c r="B62" s="43"/>
      <c r="C62" s="4" t="s">
        <v>18</v>
      </c>
      <c r="D62" s="5">
        <v>447</v>
      </c>
      <c r="E62" s="5">
        <v>109</v>
      </c>
      <c r="F62" s="5">
        <v>2671</v>
      </c>
      <c r="G62" s="5">
        <v>558</v>
      </c>
      <c r="H62" s="6">
        <f t="shared" si="30"/>
        <v>3785</v>
      </c>
      <c r="I62" s="23"/>
      <c r="J62" s="24"/>
    </row>
    <row r="63" spans="2:10" x14ac:dyDescent="0.25">
      <c r="B63" s="44"/>
      <c r="C63" s="4" t="s">
        <v>19</v>
      </c>
      <c r="D63" s="7">
        <v>0.99105145413870244</v>
      </c>
      <c r="E63" s="7">
        <v>0.96330275229357798</v>
      </c>
      <c r="F63" s="7">
        <v>0.97603893672781727</v>
      </c>
      <c r="G63" s="7">
        <v>0.989247311827957</v>
      </c>
      <c r="H63" s="7">
        <f t="shared" ref="H63" si="31">IFERROR((H61/H62),"")</f>
        <v>0.97939233817701454</v>
      </c>
      <c r="I63" s="23"/>
      <c r="J63" s="24"/>
    </row>
    <row r="64" spans="2:10" x14ac:dyDescent="0.25">
      <c r="B64" s="42" t="s">
        <v>53</v>
      </c>
      <c r="C64" s="4" t="s">
        <v>17</v>
      </c>
      <c r="D64" s="5">
        <v>33</v>
      </c>
      <c r="E64" s="5">
        <v>111</v>
      </c>
      <c r="F64" s="5">
        <v>4187</v>
      </c>
      <c r="G64" s="5">
        <v>170</v>
      </c>
      <c r="H64" s="6">
        <f t="shared" ref="H64:H65" si="32">IF(SUM(D64:G64)&gt;0,SUM(D64:G64),"")</f>
        <v>4501</v>
      </c>
      <c r="I64" s="23"/>
      <c r="J64" s="24"/>
    </row>
    <row r="65" spans="2:10" x14ac:dyDescent="0.25">
      <c r="B65" s="43"/>
      <c r="C65" s="4" t="s">
        <v>18</v>
      </c>
      <c r="D65" s="5">
        <v>35</v>
      </c>
      <c r="E65" s="5">
        <v>116</v>
      </c>
      <c r="F65" s="5">
        <v>4403</v>
      </c>
      <c r="G65" s="5">
        <v>171</v>
      </c>
      <c r="H65" s="6">
        <f t="shared" si="32"/>
        <v>4725</v>
      </c>
      <c r="I65" s="23"/>
      <c r="J65" s="24"/>
    </row>
    <row r="66" spans="2:10" x14ac:dyDescent="0.25">
      <c r="B66" s="44"/>
      <c r="C66" s="4" t="s">
        <v>19</v>
      </c>
      <c r="D66" s="7">
        <v>0.94285714285714284</v>
      </c>
      <c r="E66" s="7">
        <v>0.9568965517241379</v>
      </c>
      <c r="F66" s="7">
        <v>0.95094253917783333</v>
      </c>
      <c r="G66" s="7">
        <v>0.99415204678362568</v>
      </c>
      <c r="H66" s="7">
        <f t="shared" ref="H66" si="33">IFERROR((H64/H65),"")</f>
        <v>0.95259259259259255</v>
      </c>
      <c r="I66" s="23"/>
      <c r="J66" s="24"/>
    </row>
    <row r="67" spans="2:10" x14ac:dyDescent="0.25">
      <c r="B67" s="42" t="s">
        <v>54</v>
      </c>
      <c r="C67" s="4" t="s">
        <v>17</v>
      </c>
      <c r="D67" s="5">
        <v>791</v>
      </c>
      <c r="E67" s="5">
        <v>173</v>
      </c>
      <c r="F67" s="5">
        <v>2684</v>
      </c>
      <c r="G67" s="5">
        <v>1280</v>
      </c>
      <c r="H67" s="6">
        <f t="shared" ref="H67:H68" si="34">IF(SUM(D67:G67)&gt;0,SUM(D67:G67),"")</f>
        <v>4928</v>
      </c>
      <c r="I67" s="23"/>
      <c r="J67" s="24"/>
    </row>
    <row r="68" spans="2:10" x14ac:dyDescent="0.25">
      <c r="B68" s="43"/>
      <c r="C68" s="4" t="s">
        <v>18</v>
      </c>
      <c r="D68" s="5">
        <v>914</v>
      </c>
      <c r="E68" s="5">
        <v>188</v>
      </c>
      <c r="F68" s="5">
        <v>2941</v>
      </c>
      <c r="G68" s="5">
        <v>1469</v>
      </c>
      <c r="H68" s="6">
        <f t="shared" si="34"/>
        <v>5512</v>
      </c>
      <c r="I68" s="23"/>
      <c r="J68" s="24"/>
    </row>
    <row r="69" spans="2:10" x14ac:dyDescent="0.25">
      <c r="B69" s="44"/>
      <c r="C69" s="4" t="s">
        <v>19</v>
      </c>
      <c r="D69" s="7">
        <v>0.8654266958424508</v>
      </c>
      <c r="E69" s="7">
        <v>0.92021276595744683</v>
      </c>
      <c r="F69" s="7">
        <v>0.91261475688541316</v>
      </c>
      <c r="G69" s="7">
        <v>0.87134104833219872</v>
      </c>
      <c r="H69" s="7">
        <f t="shared" ref="H69" si="35">IFERROR((H67/H68),"")</f>
        <v>0.89404934687953552</v>
      </c>
      <c r="I69" s="23"/>
      <c r="J69" s="24"/>
    </row>
    <row r="70" spans="2:10" x14ac:dyDescent="0.25">
      <c r="B70" s="42" t="s">
        <v>55</v>
      </c>
      <c r="C70" s="4" t="s">
        <v>17</v>
      </c>
      <c r="D70" s="5">
        <v>1</v>
      </c>
      <c r="E70" s="5">
        <v>0</v>
      </c>
      <c r="F70" s="5">
        <v>3041</v>
      </c>
      <c r="G70" s="5">
        <v>23</v>
      </c>
      <c r="H70" s="6">
        <f t="shared" ref="H70:H71" si="36">IF(SUM(D70:G70)&gt;0,SUM(D70:G70),"")</f>
        <v>3065</v>
      </c>
      <c r="I70" s="23"/>
      <c r="J70" s="24"/>
    </row>
    <row r="71" spans="2:10" x14ac:dyDescent="0.25">
      <c r="B71" s="43"/>
      <c r="C71" s="4" t="s">
        <v>18</v>
      </c>
      <c r="D71" s="5">
        <v>1</v>
      </c>
      <c r="E71" s="5">
        <v>0</v>
      </c>
      <c r="F71" s="5">
        <v>3061</v>
      </c>
      <c r="G71" s="5">
        <v>23</v>
      </c>
      <c r="H71" s="6">
        <f t="shared" si="36"/>
        <v>3085</v>
      </c>
      <c r="I71" s="23"/>
      <c r="J71" s="24"/>
    </row>
    <row r="72" spans="2:10" x14ac:dyDescent="0.25">
      <c r="B72" s="44"/>
      <c r="C72" s="4" t="s">
        <v>19</v>
      </c>
      <c r="D72" s="7">
        <v>1</v>
      </c>
      <c r="E72" s="7" t="s">
        <v>95</v>
      </c>
      <c r="F72" s="7">
        <v>0.99346618752041815</v>
      </c>
      <c r="G72" s="7">
        <v>1</v>
      </c>
      <c r="H72" s="7">
        <f t="shared" ref="H72" si="37">IFERROR((H70/H71),"")</f>
        <v>0.99351701782820101</v>
      </c>
      <c r="I72" s="23"/>
      <c r="J72" s="24"/>
    </row>
    <row r="73" spans="2:10" x14ac:dyDescent="0.25">
      <c r="B73" s="42" t="s">
        <v>56</v>
      </c>
      <c r="C73" s="4" t="s">
        <v>17</v>
      </c>
      <c r="D73" s="5">
        <v>23</v>
      </c>
      <c r="E73" s="5">
        <v>1</v>
      </c>
      <c r="F73" s="5">
        <v>460</v>
      </c>
      <c r="G73" s="5">
        <v>261</v>
      </c>
      <c r="H73" s="6">
        <f t="shared" ref="H73:H74" si="38">IF(SUM(D73:G73)&gt;0,SUM(D73:G73),"")</f>
        <v>745</v>
      </c>
      <c r="I73" s="23"/>
      <c r="J73" s="24"/>
    </row>
    <row r="74" spans="2:10" x14ac:dyDescent="0.25">
      <c r="B74" s="43"/>
      <c r="C74" s="4" t="s">
        <v>18</v>
      </c>
      <c r="D74" s="5">
        <v>23</v>
      </c>
      <c r="E74" s="5">
        <v>1</v>
      </c>
      <c r="F74" s="5">
        <v>462</v>
      </c>
      <c r="G74" s="5">
        <v>262</v>
      </c>
      <c r="H74" s="6">
        <f t="shared" si="38"/>
        <v>748</v>
      </c>
      <c r="I74" s="23"/>
      <c r="J74" s="24"/>
    </row>
    <row r="75" spans="2:10" x14ac:dyDescent="0.25">
      <c r="B75" s="44"/>
      <c r="C75" s="4" t="s">
        <v>19</v>
      </c>
      <c r="D75" s="7">
        <v>1</v>
      </c>
      <c r="E75" s="7">
        <v>1</v>
      </c>
      <c r="F75" s="7">
        <v>0.99567099567099571</v>
      </c>
      <c r="G75" s="7">
        <v>0.99618320610687028</v>
      </c>
      <c r="H75" s="7">
        <f t="shared" ref="H75" si="39">IFERROR((H73/H74),"")</f>
        <v>0.99598930481283421</v>
      </c>
      <c r="I75" s="23"/>
      <c r="J75" s="24"/>
    </row>
    <row r="76" spans="2:10" x14ac:dyDescent="0.25">
      <c r="B76" s="42" t="s">
        <v>57</v>
      </c>
      <c r="C76" s="4" t="s">
        <v>17</v>
      </c>
      <c r="D76" s="5">
        <v>1054</v>
      </c>
      <c r="E76" s="5">
        <v>322</v>
      </c>
      <c r="F76" s="5">
        <v>2712</v>
      </c>
      <c r="G76" s="5">
        <v>700</v>
      </c>
      <c r="H76" s="6">
        <f t="shared" ref="H76:H77" si="40">IF(SUM(D76:G76)&gt;0,SUM(D76:G76),"")</f>
        <v>4788</v>
      </c>
      <c r="I76" s="23"/>
      <c r="J76" s="24"/>
    </row>
    <row r="77" spans="2:10" x14ac:dyDescent="0.25">
      <c r="B77" s="43"/>
      <c r="C77" s="4" t="s">
        <v>18</v>
      </c>
      <c r="D77" s="5">
        <v>1124</v>
      </c>
      <c r="E77" s="5">
        <v>335</v>
      </c>
      <c r="F77" s="5">
        <v>2813</v>
      </c>
      <c r="G77" s="5">
        <v>707</v>
      </c>
      <c r="H77" s="6">
        <f t="shared" si="40"/>
        <v>4979</v>
      </c>
      <c r="I77" s="23"/>
      <c r="J77" s="24"/>
    </row>
    <row r="78" spans="2:10" x14ac:dyDescent="0.25">
      <c r="B78" s="44"/>
      <c r="C78" s="4" t="s">
        <v>19</v>
      </c>
      <c r="D78" s="7">
        <v>0.93772241992882566</v>
      </c>
      <c r="E78" s="7">
        <v>0.96119402985074631</v>
      </c>
      <c r="F78" s="7">
        <v>0.96409527195165301</v>
      </c>
      <c r="G78" s="7">
        <v>0.99009900990099009</v>
      </c>
      <c r="H78" s="7">
        <f t="shared" ref="H78" si="41">IFERROR((H76/H77),"")</f>
        <v>0.96163888330990155</v>
      </c>
      <c r="I78" s="23"/>
      <c r="J78" s="24"/>
    </row>
    <row r="79" spans="2:10" x14ac:dyDescent="0.25">
      <c r="B79" s="42" t="s">
        <v>58</v>
      </c>
      <c r="C79" s="4" t="s">
        <v>17</v>
      </c>
      <c r="D79" s="5">
        <v>1</v>
      </c>
      <c r="E79" s="5">
        <v>0</v>
      </c>
      <c r="F79" s="5">
        <v>1026</v>
      </c>
      <c r="G79" s="5">
        <v>147</v>
      </c>
      <c r="H79" s="6">
        <f t="shared" ref="H79:H80" si="42">IF(SUM(D79:G79)&gt;0,SUM(D79:G79),"")</f>
        <v>1174</v>
      </c>
      <c r="I79" s="23"/>
      <c r="J79" s="24"/>
    </row>
    <row r="80" spans="2:10" x14ac:dyDescent="0.25">
      <c r="B80" s="43"/>
      <c r="C80" s="4" t="s">
        <v>18</v>
      </c>
      <c r="D80" s="5">
        <v>1</v>
      </c>
      <c r="E80" s="5">
        <v>0</v>
      </c>
      <c r="F80" s="5">
        <v>1030</v>
      </c>
      <c r="G80" s="5">
        <v>147</v>
      </c>
      <c r="H80" s="6">
        <f t="shared" si="42"/>
        <v>1178</v>
      </c>
      <c r="I80" s="23"/>
      <c r="J80" s="24"/>
    </row>
    <row r="81" spans="2:10" x14ac:dyDescent="0.25">
      <c r="B81" s="44"/>
      <c r="C81" s="4" t="s">
        <v>19</v>
      </c>
      <c r="D81" s="7">
        <v>1</v>
      </c>
      <c r="E81" s="7" t="s">
        <v>95</v>
      </c>
      <c r="F81" s="7">
        <v>0.99611650485436898</v>
      </c>
      <c r="G81" s="7">
        <v>1</v>
      </c>
      <c r="H81" s="7">
        <f t="shared" ref="H81" si="43">IFERROR((H79/H80),"")</f>
        <v>0.99660441426146007</v>
      </c>
      <c r="I81" s="23"/>
      <c r="J81" s="24"/>
    </row>
    <row r="82" spans="2:10" x14ac:dyDescent="0.25">
      <c r="B82" s="71" t="s">
        <v>40</v>
      </c>
      <c r="C82" s="8" t="s">
        <v>17</v>
      </c>
      <c r="D82" s="6">
        <f>SUM(D13,D16,D19,D22,D25,D28,D31,D34,D37,D40,D43,D46,D49,D52,D55,D58,D61,D64,D67,D70,D73,D76,D79)</f>
        <v>9468</v>
      </c>
      <c r="E82" s="6">
        <f t="shared" ref="E82:H82" si="44">SUM(E13,E16,E19,E22,E25,E28,E31,E34,E37,E40,E43,E46,E49,E52,E55,E58,E61,E64,E67,E70,E73,E76,E79)</f>
        <v>2727</v>
      </c>
      <c r="F82" s="6">
        <f t="shared" si="44"/>
        <v>50468</v>
      </c>
      <c r="G82" s="6">
        <f t="shared" si="44"/>
        <v>11720</v>
      </c>
      <c r="H82" s="6">
        <f t="shared" si="44"/>
        <v>74383</v>
      </c>
      <c r="I82" s="23"/>
      <c r="J82" s="24"/>
    </row>
    <row r="83" spans="2:10" x14ac:dyDescent="0.25">
      <c r="B83" s="71"/>
      <c r="C83" s="8" t="s">
        <v>18</v>
      </c>
      <c r="D83" s="6">
        <f t="shared" ref="D83:H83" si="45">SUM(D14,D17,D20,D23,D26,D29,D32,D35,D38,D41,D44,D47,D50,D53,D56,D59,D62,D65,D68,D71,D74,D77,D80)</f>
        <v>10530</v>
      </c>
      <c r="E83" s="6">
        <f t="shared" si="45"/>
        <v>2951</v>
      </c>
      <c r="F83" s="6">
        <f t="shared" si="45"/>
        <v>53554</v>
      </c>
      <c r="G83" s="6">
        <f t="shared" si="45"/>
        <v>12225</v>
      </c>
      <c r="H83" s="6">
        <f t="shared" si="45"/>
        <v>79260</v>
      </c>
      <c r="I83" s="23"/>
      <c r="J83" s="24"/>
    </row>
    <row r="84" spans="2:10" x14ac:dyDescent="0.25">
      <c r="B84" s="71"/>
      <c r="C84" s="8" t="s">
        <v>19</v>
      </c>
      <c r="D84" s="9">
        <f>IFERROR((D82/D83),0)</f>
        <v>0.89914529914529917</v>
      </c>
      <c r="E84" s="9">
        <f t="shared" ref="E84:H84" si="46">IFERROR((E82/E83),0)</f>
        <v>0.92409352761775665</v>
      </c>
      <c r="F84" s="9">
        <f t="shared" si="46"/>
        <v>0.94237591963252043</v>
      </c>
      <c r="G84" s="9">
        <f t="shared" si="46"/>
        <v>0.95869120654396733</v>
      </c>
      <c r="H84" s="9">
        <f t="shared" si="46"/>
        <v>0.93846833207166291</v>
      </c>
      <c r="I84" s="23"/>
      <c r="J84" s="24"/>
    </row>
  </sheetData>
  <mergeCells count="10">
    <mergeCell ref="C10:F10"/>
    <mergeCell ref="I10:L10"/>
    <mergeCell ref="B12:C12"/>
    <mergeCell ref="B82:B84"/>
    <mergeCell ref="B2:H2"/>
    <mergeCell ref="B3:H3"/>
    <mergeCell ref="I3:M3"/>
    <mergeCell ref="B4:H4"/>
    <mergeCell ref="I4:M4"/>
    <mergeCell ref="C9:F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E71FA-6DF7-46D9-B909-486CC9B9781C}">
  <dimension ref="B2:E37"/>
  <sheetViews>
    <sheetView showGridLines="0" topLeftCell="A14" zoomScale="85" zoomScaleNormal="85" workbookViewId="0">
      <selection activeCell="J13" sqref="J13"/>
    </sheetView>
  </sheetViews>
  <sheetFormatPr baseColWidth="10" defaultColWidth="9.140625" defaultRowHeight="12" x14ac:dyDescent="0.2"/>
  <cols>
    <col min="1" max="1" width="5.28515625" style="10" customWidth="1"/>
    <col min="2" max="2" width="25.42578125" style="10" customWidth="1"/>
    <col min="3" max="3" width="26.5703125" style="10" customWidth="1"/>
    <col min="4" max="4" width="20.7109375" style="10" customWidth="1"/>
    <col min="5" max="5" width="13.7109375" style="10" customWidth="1"/>
    <col min="6" max="16384" width="9.140625" style="10"/>
  </cols>
  <sheetData>
    <row r="2" spans="2:5" ht="15" x14ac:dyDescent="0.25">
      <c r="B2" s="72" t="s">
        <v>21</v>
      </c>
      <c r="C2" s="72"/>
      <c r="D2" s="72"/>
      <c r="E2" s="72"/>
    </row>
    <row r="3" spans="2:5" ht="15" x14ac:dyDescent="0.2">
      <c r="B3" s="68" t="s">
        <v>22</v>
      </c>
      <c r="C3" s="68"/>
      <c r="D3" s="68"/>
      <c r="E3" s="68"/>
    </row>
    <row r="4" spans="2:5" ht="15" x14ac:dyDescent="0.25">
      <c r="B4" s="72" t="s">
        <v>1</v>
      </c>
      <c r="C4" s="72"/>
      <c r="D4" s="72"/>
      <c r="E4" s="72"/>
    </row>
    <row r="6" spans="2:5" ht="15" x14ac:dyDescent="0.25">
      <c r="B6" t="s">
        <v>2</v>
      </c>
      <c r="C6" t="s">
        <v>63</v>
      </c>
    </row>
    <row r="7" spans="2:5" ht="15" x14ac:dyDescent="0.25">
      <c r="B7" t="s">
        <v>3</v>
      </c>
      <c r="C7" s="48">
        <f>'Anexo G (TEAP)'!$C$7</f>
        <v>2021</v>
      </c>
    </row>
    <row r="8" spans="2:5" ht="15" x14ac:dyDescent="0.25">
      <c r="B8" t="s">
        <v>4</v>
      </c>
      <c r="C8" t="str">
        <f>'Anexo G (TEAP)'!$C$8</f>
        <v>Abril</v>
      </c>
    </row>
    <row r="9" spans="2:5" ht="15" x14ac:dyDescent="0.25">
      <c r="B9" t="s">
        <v>6</v>
      </c>
      <c r="C9" t="s">
        <v>23</v>
      </c>
    </row>
    <row r="10" spans="2:5" ht="15" x14ac:dyDescent="0.25">
      <c r="B10" s="48" t="s">
        <v>5</v>
      </c>
      <c r="C10" s="66" t="s">
        <v>24</v>
      </c>
      <c r="D10" s="66"/>
      <c r="E10" s="66"/>
    </row>
    <row r="11" spans="2:5" x14ac:dyDescent="0.2">
      <c r="C11" s="66"/>
      <c r="D11" s="66"/>
      <c r="E11" s="66"/>
    </row>
    <row r="13" spans="2:5" ht="43.5" customHeight="1" x14ac:dyDescent="0.2">
      <c r="B13" s="46" t="s">
        <v>9</v>
      </c>
      <c r="C13" s="14" t="s">
        <v>25</v>
      </c>
      <c r="D13" s="14" t="s">
        <v>26</v>
      </c>
      <c r="E13" s="46" t="s">
        <v>27</v>
      </c>
    </row>
    <row r="14" spans="2:5" x14ac:dyDescent="0.2">
      <c r="B14" s="15" t="s">
        <v>41</v>
      </c>
      <c r="C14" s="52">
        <v>58</v>
      </c>
      <c r="D14" s="52">
        <v>4666</v>
      </c>
      <c r="E14" s="16">
        <f t="shared" ref="E14:E36" si="0">IFERROR((C14/D14),0)</f>
        <v>1.2430347192456065E-2</v>
      </c>
    </row>
    <row r="15" spans="2:5" x14ac:dyDescent="0.2">
      <c r="B15" s="15" t="s">
        <v>42</v>
      </c>
      <c r="C15" s="52">
        <v>2030</v>
      </c>
      <c r="D15" s="52">
        <v>4742</v>
      </c>
      <c r="E15" s="16">
        <f t="shared" si="0"/>
        <v>0.42808941374947279</v>
      </c>
    </row>
    <row r="16" spans="2:5" x14ac:dyDescent="0.2">
      <c r="B16" s="15" t="s">
        <v>43</v>
      </c>
      <c r="C16" s="52">
        <v>107</v>
      </c>
      <c r="D16" s="52">
        <v>1919</v>
      </c>
      <c r="E16" s="16">
        <f t="shared" si="0"/>
        <v>5.5758207399687336E-2</v>
      </c>
    </row>
    <row r="17" spans="2:5" x14ac:dyDescent="0.2">
      <c r="B17" s="15" t="s">
        <v>44</v>
      </c>
      <c r="C17" s="52">
        <v>306</v>
      </c>
      <c r="D17" s="52">
        <v>3490</v>
      </c>
      <c r="E17" s="16">
        <f t="shared" si="0"/>
        <v>8.7679083094555868E-2</v>
      </c>
    </row>
    <row r="18" spans="2:5" x14ac:dyDescent="0.2">
      <c r="B18" s="15" t="s">
        <v>45</v>
      </c>
      <c r="C18" s="52">
        <v>266</v>
      </c>
      <c r="D18" s="52">
        <v>4171</v>
      </c>
      <c r="E18" s="16">
        <f t="shared" si="0"/>
        <v>6.3773675377607295E-2</v>
      </c>
    </row>
    <row r="19" spans="2:5" x14ac:dyDescent="0.2">
      <c r="B19" s="15" t="s">
        <v>46</v>
      </c>
      <c r="C19" s="52">
        <v>158</v>
      </c>
      <c r="D19" s="52">
        <v>2455</v>
      </c>
      <c r="E19" s="16">
        <f t="shared" si="0"/>
        <v>6.4358452138492867E-2</v>
      </c>
    </row>
    <row r="20" spans="2:5" x14ac:dyDescent="0.2">
      <c r="B20" s="15" t="s">
        <v>47</v>
      </c>
      <c r="C20" s="52">
        <v>237</v>
      </c>
      <c r="D20" s="52">
        <v>1652</v>
      </c>
      <c r="E20" s="16">
        <f t="shared" si="0"/>
        <v>0.14346246973365617</v>
      </c>
    </row>
    <row r="21" spans="2:5" x14ac:dyDescent="0.2">
      <c r="B21" s="15" t="s">
        <v>48</v>
      </c>
      <c r="C21" s="52">
        <v>209</v>
      </c>
      <c r="D21" s="52">
        <v>2634</v>
      </c>
      <c r="E21" s="16">
        <f t="shared" si="0"/>
        <v>7.9347000759301442E-2</v>
      </c>
    </row>
    <row r="22" spans="2:5" x14ac:dyDescent="0.2">
      <c r="B22" s="15" t="s">
        <v>49</v>
      </c>
      <c r="C22" s="52">
        <v>53</v>
      </c>
      <c r="D22" s="52">
        <v>1933</v>
      </c>
      <c r="E22" s="16">
        <f t="shared" si="0"/>
        <v>2.7418520434557683E-2</v>
      </c>
    </row>
    <row r="23" spans="2:5" x14ac:dyDescent="0.2">
      <c r="B23" s="15" t="s">
        <v>50</v>
      </c>
      <c r="C23" s="52">
        <v>40</v>
      </c>
      <c r="D23" s="52">
        <v>1531</v>
      </c>
      <c r="E23" s="16">
        <f t="shared" si="0"/>
        <v>2.6126714565643371E-2</v>
      </c>
    </row>
    <row r="24" spans="2:5" x14ac:dyDescent="0.2">
      <c r="B24" s="15" t="s">
        <v>68</v>
      </c>
      <c r="C24" s="52">
        <v>128</v>
      </c>
      <c r="D24" s="52">
        <v>2650</v>
      </c>
      <c r="E24" s="16">
        <f t="shared" si="0"/>
        <v>4.8301886792452828E-2</v>
      </c>
    </row>
    <row r="25" spans="2:5" x14ac:dyDescent="0.2">
      <c r="B25" s="15" t="s">
        <v>67</v>
      </c>
      <c r="C25" s="52">
        <v>398</v>
      </c>
      <c r="D25" s="52">
        <v>5365</v>
      </c>
      <c r="E25" s="16">
        <f t="shared" si="0"/>
        <v>7.4184529356943155E-2</v>
      </c>
    </row>
    <row r="26" spans="2:5" x14ac:dyDescent="0.2">
      <c r="B26" s="15" t="s">
        <v>64</v>
      </c>
      <c r="C26" s="52">
        <v>184</v>
      </c>
      <c r="D26" s="52">
        <v>3947</v>
      </c>
      <c r="E26" s="16">
        <f t="shared" si="0"/>
        <v>4.6617684317202937E-2</v>
      </c>
    </row>
    <row r="27" spans="2:5" x14ac:dyDescent="0.2">
      <c r="B27" s="15" t="s">
        <v>66</v>
      </c>
      <c r="C27" s="52">
        <v>390</v>
      </c>
      <c r="D27" s="52">
        <v>7592</v>
      </c>
      <c r="E27" s="16">
        <f t="shared" si="0"/>
        <v>5.1369863013698627E-2</v>
      </c>
    </row>
    <row r="28" spans="2:5" x14ac:dyDescent="0.2">
      <c r="B28" s="15" t="s">
        <v>69</v>
      </c>
      <c r="C28" s="52">
        <v>84</v>
      </c>
      <c r="D28" s="52">
        <v>2115</v>
      </c>
      <c r="E28" s="16">
        <f t="shared" si="0"/>
        <v>3.971631205673759E-2</v>
      </c>
    </row>
    <row r="29" spans="2:5" x14ac:dyDescent="0.2">
      <c r="B29" s="15" t="s">
        <v>51</v>
      </c>
      <c r="C29" s="52">
        <v>277</v>
      </c>
      <c r="D29" s="52">
        <v>4386</v>
      </c>
      <c r="E29" s="16">
        <f t="shared" si="0"/>
        <v>6.3155494756041958E-2</v>
      </c>
    </row>
    <row r="30" spans="2:5" x14ac:dyDescent="0.2">
      <c r="B30" s="15" t="s">
        <v>52</v>
      </c>
      <c r="C30" s="52">
        <v>97</v>
      </c>
      <c r="D30" s="52">
        <v>3785</v>
      </c>
      <c r="E30" s="16">
        <f t="shared" si="0"/>
        <v>2.5627476882430646E-2</v>
      </c>
    </row>
    <row r="31" spans="2:5" x14ac:dyDescent="0.2">
      <c r="B31" s="15" t="s">
        <v>53</v>
      </c>
      <c r="C31" s="52">
        <v>272</v>
      </c>
      <c r="D31" s="52">
        <v>4725</v>
      </c>
      <c r="E31" s="16">
        <f t="shared" si="0"/>
        <v>5.7566137566137564E-2</v>
      </c>
    </row>
    <row r="32" spans="2:5" x14ac:dyDescent="0.2">
      <c r="B32" s="15" t="s">
        <v>54</v>
      </c>
      <c r="C32" s="52">
        <v>122</v>
      </c>
      <c r="D32" s="52">
        <v>5512</v>
      </c>
      <c r="E32" s="16">
        <f t="shared" si="0"/>
        <v>2.2133526850507984E-2</v>
      </c>
    </row>
    <row r="33" spans="2:5" x14ac:dyDescent="0.2">
      <c r="B33" s="15" t="s">
        <v>55</v>
      </c>
      <c r="C33" s="52">
        <v>101</v>
      </c>
      <c r="D33" s="52">
        <v>3085</v>
      </c>
      <c r="E33" s="16">
        <f t="shared" si="0"/>
        <v>3.2739059967585089E-2</v>
      </c>
    </row>
    <row r="34" spans="2:5" x14ac:dyDescent="0.2">
      <c r="B34" s="15" t="s">
        <v>56</v>
      </c>
      <c r="C34" s="52">
        <v>159</v>
      </c>
      <c r="D34" s="52">
        <v>748</v>
      </c>
      <c r="E34" s="16">
        <f t="shared" si="0"/>
        <v>0.21256684491978609</v>
      </c>
    </row>
    <row r="35" spans="2:5" x14ac:dyDescent="0.2">
      <c r="B35" s="15" t="s">
        <v>57</v>
      </c>
      <c r="C35" s="52">
        <v>256</v>
      </c>
      <c r="D35" s="52">
        <v>4979</v>
      </c>
      <c r="E35" s="16">
        <f t="shared" si="0"/>
        <v>5.1415946977304679E-2</v>
      </c>
    </row>
    <row r="36" spans="2:5" x14ac:dyDescent="0.2">
      <c r="B36" s="15" t="s">
        <v>58</v>
      </c>
      <c r="C36" s="52">
        <v>180</v>
      </c>
      <c r="D36" s="52">
        <v>1178</v>
      </c>
      <c r="E36" s="16">
        <f t="shared" si="0"/>
        <v>0.15280135823429541</v>
      </c>
    </row>
    <row r="37" spans="2:5" x14ac:dyDescent="0.2">
      <c r="B37" s="11"/>
      <c r="C37" s="53">
        <f>SUM(C14:C36)</f>
        <v>6112</v>
      </c>
      <c r="D37" s="53">
        <f>SUM(D14:D36)</f>
        <v>79260</v>
      </c>
      <c r="E37" s="54">
        <f>IFERROR((C37/D37),0)</f>
        <v>7.7113298006560693E-2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1AF36-B4BF-4B1A-8075-1AFAC0E33538}">
  <dimension ref="B2:J23"/>
  <sheetViews>
    <sheetView showGridLines="0" zoomScale="85" zoomScaleNormal="85" workbookViewId="0">
      <selection activeCell="C14" sqref="C14:D16"/>
    </sheetView>
  </sheetViews>
  <sheetFormatPr baseColWidth="10" defaultColWidth="9.140625" defaultRowHeight="15" x14ac:dyDescent="0.25"/>
  <cols>
    <col min="1" max="1" width="4.42578125" customWidth="1"/>
    <col min="2" max="2" width="21" customWidth="1"/>
    <col min="3" max="3" width="31.140625" customWidth="1"/>
    <col min="4" max="4" width="24.140625" customWidth="1"/>
    <col min="5" max="5" width="22.140625" customWidth="1"/>
  </cols>
  <sheetData>
    <row r="2" spans="2:5" x14ac:dyDescent="0.25">
      <c r="B2" s="72" t="s">
        <v>59</v>
      </c>
      <c r="C2" s="72"/>
      <c r="D2" s="72"/>
      <c r="E2" s="72"/>
    </row>
    <row r="3" spans="2:5" ht="15" customHeight="1" x14ac:dyDescent="0.25">
      <c r="B3" s="74" t="s">
        <v>60</v>
      </c>
      <c r="C3" s="74"/>
      <c r="D3" s="74"/>
      <c r="E3" s="74"/>
    </row>
    <row r="4" spans="2:5" x14ac:dyDescent="0.25">
      <c r="B4" s="72" t="s">
        <v>1</v>
      </c>
      <c r="C4" s="72"/>
      <c r="D4" s="72"/>
      <c r="E4" s="72"/>
    </row>
    <row r="6" spans="2:5" x14ac:dyDescent="0.25">
      <c r="B6" t="s">
        <v>2</v>
      </c>
      <c r="C6" t="s">
        <v>63</v>
      </c>
      <c r="D6" s="51"/>
    </row>
    <row r="7" spans="2:5" x14ac:dyDescent="0.25">
      <c r="B7" t="s">
        <v>3</v>
      </c>
      <c r="C7" s="51">
        <v>2021</v>
      </c>
      <c r="D7" s="51"/>
    </row>
    <row r="8" spans="2:5" x14ac:dyDescent="0.25">
      <c r="B8" t="s">
        <v>4</v>
      </c>
      <c r="C8" t="str">
        <f>TEXT('[1]Per + Emp'!B2,"mmmm")</f>
        <v>Abril</v>
      </c>
      <c r="D8" s="51"/>
    </row>
    <row r="9" spans="2:5" ht="15" customHeight="1" x14ac:dyDescent="0.25">
      <c r="B9" t="s">
        <v>6</v>
      </c>
      <c r="C9" s="75" t="s">
        <v>30</v>
      </c>
      <c r="D9" s="75"/>
      <c r="E9" s="75"/>
    </row>
    <row r="10" spans="2:5" ht="15" customHeight="1" x14ac:dyDescent="0.25">
      <c r="B10" t="s">
        <v>5</v>
      </c>
      <c r="C10" s="66" t="s">
        <v>31</v>
      </c>
      <c r="D10" s="66"/>
      <c r="E10" s="66"/>
    </row>
    <row r="11" spans="2:5" x14ac:dyDescent="0.25">
      <c r="C11" s="66"/>
      <c r="D11" s="66"/>
      <c r="E11" s="66"/>
    </row>
    <row r="13" spans="2:5" ht="30" x14ac:dyDescent="0.25">
      <c r="B13" s="38" t="s">
        <v>32</v>
      </c>
      <c r="C13" s="17" t="s">
        <v>33</v>
      </c>
      <c r="D13" s="17" t="s">
        <v>34</v>
      </c>
      <c r="E13" s="3" t="s">
        <v>35</v>
      </c>
    </row>
    <row r="14" spans="2:5" x14ac:dyDescent="0.25">
      <c r="B14" s="21" t="s">
        <v>61</v>
      </c>
      <c r="C14" s="20">
        <v>209</v>
      </c>
      <c r="D14" s="20">
        <v>4757</v>
      </c>
      <c r="E14" s="34">
        <f>IFERROR(C14/D14,"")</f>
        <v>4.3935253310910236E-2</v>
      </c>
    </row>
    <row r="15" spans="2:5" x14ac:dyDescent="0.25">
      <c r="B15" s="21" t="s">
        <v>62</v>
      </c>
      <c r="C15" s="20">
        <v>8041</v>
      </c>
      <c r="D15" s="56">
        <v>35874</v>
      </c>
      <c r="E15" s="34">
        <f>IFERROR(C15/D15,"")</f>
        <v>0.22414562078385461</v>
      </c>
    </row>
    <row r="16" spans="2:5" x14ac:dyDescent="0.25">
      <c r="B16" s="21" t="s">
        <v>36</v>
      </c>
      <c r="C16" s="20">
        <v>29392.208174711373</v>
      </c>
      <c r="D16" s="56">
        <v>1116614</v>
      </c>
      <c r="E16" s="34">
        <f>IFERROR(C16/D16,"")</f>
        <v>2.632262193982108E-2</v>
      </c>
    </row>
    <row r="17" spans="2:10" x14ac:dyDescent="0.25">
      <c r="B17" s="12" t="s">
        <v>10</v>
      </c>
      <c r="C17" s="39">
        <f>SUM(C14:C16)</f>
        <v>37642.20817471137</v>
      </c>
      <c r="D17" s="39">
        <f>SUM(D14:D16)</f>
        <v>1157245</v>
      </c>
      <c r="E17" s="37">
        <f>IFERROR(C17/D17,0)</f>
        <v>3.2527432112224614E-2</v>
      </c>
      <c r="I17" s="57"/>
      <c r="J17" s="57"/>
    </row>
    <row r="18" spans="2:10" x14ac:dyDescent="0.25">
      <c r="J18" s="57"/>
    </row>
    <row r="19" spans="2:10" x14ac:dyDescent="0.25">
      <c r="C19" s="40"/>
      <c r="F19" t="s">
        <v>93</v>
      </c>
    </row>
    <row r="20" spans="2:10" x14ac:dyDescent="0.25">
      <c r="C20" s="40"/>
      <c r="D20" s="41"/>
    </row>
    <row r="21" spans="2:10" x14ac:dyDescent="0.25">
      <c r="D21" s="41"/>
      <c r="E21" t="s">
        <v>93</v>
      </c>
    </row>
    <row r="22" spans="2:10" x14ac:dyDescent="0.25">
      <c r="D22" s="41"/>
    </row>
    <row r="23" spans="2:10" x14ac:dyDescent="0.25">
      <c r="D23" s="41"/>
    </row>
  </sheetData>
  <mergeCells count="5">
    <mergeCell ref="B2:E2"/>
    <mergeCell ref="B3:E3"/>
    <mergeCell ref="B4:E4"/>
    <mergeCell ref="C9:E9"/>
    <mergeCell ref="C10:E11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F1822-9933-41F9-A5FC-58DB6BBEDBFA}">
  <dimension ref="B2:I23"/>
  <sheetViews>
    <sheetView showGridLines="0" zoomScale="85" zoomScaleNormal="85" workbookViewId="0">
      <selection activeCell="G20" sqref="G20"/>
    </sheetView>
  </sheetViews>
  <sheetFormatPr baseColWidth="10" defaultColWidth="9.140625" defaultRowHeight="15" x14ac:dyDescent="0.25"/>
  <cols>
    <col min="1" max="1" width="4.42578125" customWidth="1"/>
    <col min="2" max="2" width="28.7109375" customWidth="1"/>
    <col min="3" max="3" width="46.85546875" customWidth="1"/>
    <col min="4" max="4" width="35.28515625" customWidth="1"/>
    <col min="5" max="5" width="14.140625" customWidth="1"/>
  </cols>
  <sheetData>
    <row r="2" spans="2:9" x14ac:dyDescent="0.25">
      <c r="B2" s="72" t="s">
        <v>96</v>
      </c>
      <c r="C2" s="72"/>
      <c r="D2" s="72"/>
      <c r="E2" s="72"/>
    </row>
    <row r="3" spans="2:9" ht="15" customHeight="1" x14ac:dyDescent="0.25">
      <c r="B3" s="74" t="s">
        <v>97</v>
      </c>
      <c r="C3" s="74"/>
      <c r="D3" s="74"/>
      <c r="E3" s="74"/>
    </row>
    <row r="4" spans="2:9" x14ac:dyDescent="0.25">
      <c r="B4" s="72" t="s">
        <v>1</v>
      </c>
      <c r="C4" s="72"/>
      <c r="D4" s="72"/>
      <c r="E4" s="72"/>
    </row>
    <row r="5" spans="2:9" x14ac:dyDescent="0.25">
      <c r="B5" s="50"/>
      <c r="C5" s="50"/>
      <c r="D5" s="50"/>
      <c r="E5" s="50"/>
    </row>
    <row r="6" spans="2:9" x14ac:dyDescent="0.25">
      <c r="B6" t="s">
        <v>2</v>
      </c>
      <c r="C6" t="s">
        <v>63</v>
      </c>
    </row>
    <row r="7" spans="2:9" x14ac:dyDescent="0.25">
      <c r="B7" t="s">
        <v>3</v>
      </c>
      <c r="C7" s="51">
        <v>2021</v>
      </c>
    </row>
    <row r="8" spans="2:9" x14ac:dyDescent="0.25">
      <c r="B8" t="s">
        <v>4</v>
      </c>
      <c r="C8" t="str">
        <f>'Anexo I (CAT) (2)'!C8</f>
        <v>Abril</v>
      </c>
    </row>
    <row r="9" spans="2:9" ht="15" customHeight="1" x14ac:dyDescent="0.25">
      <c r="B9" t="s">
        <v>6</v>
      </c>
      <c r="C9" s="1" t="s">
        <v>98</v>
      </c>
      <c r="D9" s="1"/>
    </row>
    <row r="10" spans="2:9" ht="15.75" customHeight="1" x14ac:dyDescent="0.25">
      <c r="B10" t="s">
        <v>5</v>
      </c>
      <c r="C10" s="66" t="s">
        <v>99</v>
      </c>
      <c r="D10" s="66"/>
      <c r="E10" s="66"/>
    </row>
    <row r="12" spans="2:9" ht="56.25" customHeight="1" x14ac:dyDescent="0.25">
      <c r="B12" s="58" t="s">
        <v>100</v>
      </c>
      <c r="C12" s="59" t="s">
        <v>101</v>
      </c>
      <c r="D12" s="59" t="s">
        <v>102</v>
      </c>
      <c r="E12" s="58" t="s">
        <v>103</v>
      </c>
      <c r="F12" s="49"/>
    </row>
    <row r="13" spans="2:9" x14ac:dyDescent="0.25">
      <c r="B13" s="21">
        <v>123</v>
      </c>
      <c r="C13" s="20">
        <v>1505472</v>
      </c>
      <c r="D13" s="20">
        <v>1505472</v>
      </c>
      <c r="E13" s="60">
        <f>C13/D13</f>
        <v>1</v>
      </c>
      <c r="I13" s="61"/>
    </row>
    <row r="14" spans="2:9" x14ac:dyDescent="0.25">
      <c r="B14" s="62">
        <v>102</v>
      </c>
      <c r="C14" s="20">
        <v>19181</v>
      </c>
      <c r="D14" s="20">
        <v>19181</v>
      </c>
      <c r="E14" s="60">
        <f t="shared" ref="E14:E15" si="0">C14/D14</f>
        <v>1</v>
      </c>
      <c r="I14" s="61"/>
    </row>
    <row r="15" spans="2:9" x14ac:dyDescent="0.25">
      <c r="B15" s="62">
        <v>103</v>
      </c>
      <c r="C15" s="20">
        <v>37223</v>
      </c>
      <c r="D15" s="20">
        <v>37223</v>
      </c>
      <c r="E15" s="60">
        <f t="shared" si="0"/>
        <v>1</v>
      </c>
      <c r="I15" s="61"/>
    </row>
    <row r="16" spans="2:9" ht="48.75" customHeight="1" x14ac:dyDescent="0.25">
      <c r="B16" s="63" t="s">
        <v>104</v>
      </c>
      <c r="C16" s="64" t="s">
        <v>105</v>
      </c>
      <c r="D16" s="59" t="s">
        <v>106</v>
      </c>
      <c r="E16" s="63" t="s">
        <v>107</v>
      </c>
    </row>
    <row r="17" spans="2:5" x14ac:dyDescent="0.25">
      <c r="B17" s="21">
        <v>123</v>
      </c>
      <c r="C17" s="20">
        <v>964281</v>
      </c>
      <c r="D17" s="20">
        <v>1116614</v>
      </c>
      <c r="E17" s="60">
        <f>+C17/D17</f>
        <v>0.86357595373154916</v>
      </c>
    </row>
    <row r="18" spans="2:5" x14ac:dyDescent="0.25">
      <c r="B18" s="62">
        <v>102</v>
      </c>
      <c r="C18" s="20">
        <v>4529</v>
      </c>
      <c r="D18" s="20">
        <v>4757</v>
      </c>
      <c r="E18" s="60">
        <f>+C18/D18</f>
        <v>0.95207063275173431</v>
      </c>
    </row>
    <row r="19" spans="2:5" x14ac:dyDescent="0.25">
      <c r="B19" s="21">
        <v>103</v>
      </c>
      <c r="C19" s="20">
        <v>35874</v>
      </c>
      <c r="D19" s="20">
        <v>35874</v>
      </c>
      <c r="E19" s="60">
        <f>+C19/D19</f>
        <v>1</v>
      </c>
    </row>
    <row r="22" spans="2:5" x14ac:dyDescent="0.25">
      <c r="B22" s="18" t="s">
        <v>108</v>
      </c>
      <c r="C22" s="18"/>
      <c r="D22" s="18"/>
      <c r="E22" s="18"/>
    </row>
    <row r="23" spans="2:5" x14ac:dyDescent="0.25">
      <c r="B23" s="18"/>
      <c r="C23" s="18"/>
      <c r="D23" s="18"/>
      <c r="E23" s="18"/>
    </row>
  </sheetData>
  <mergeCells count="4">
    <mergeCell ref="B2:E2"/>
    <mergeCell ref="B3:E3"/>
    <mergeCell ref="B4:E4"/>
    <mergeCell ref="C10:E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C47963C88E3B4F9EA7E08B4A378EC4" ma:contentTypeVersion="12" ma:contentTypeDescription="Crear nuevo documento." ma:contentTypeScope="" ma:versionID="58e9bd672670d9327a0aaee9486aa7fb">
  <xsd:schema xmlns:xsd="http://www.w3.org/2001/XMLSchema" xmlns:xs="http://www.w3.org/2001/XMLSchema" xmlns:p="http://schemas.microsoft.com/office/2006/metadata/properties" xmlns:ns2="e61bc1c2-745f-442b-bca0-cb5e6bc115f3" xmlns:ns3="9009e4f5-7584-4751-ae8c-0eb60437d710" targetNamespace="http://schemas.microsoft.com/office/2006/metadata/properties" ma:root="true" ma:fieldsID="30d8154ef0407503ba9fce14324c5120" ns2:_="" ns3:_="">
    <xsd:import namespace="e61bc1c2-745f-442b-bca0-cb5e6bc115f3"/>
    <xsd:import namespace="9009e4f5-7584-4751-ae8c-0eb60437d7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bc1c2-745f-442b-bca0-cb5e6bc115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09e4f5-7584-4751-ae8c-0eb60437d71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FF9C96-5D6C-44FA-9731-C9C9A72B40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1bc1c2-745f-442b-bca0-cb5e6bc115f3"/>
    <ds:schemaRef ds:uri="9009e4f5-7584-4751-ae8c-0eb60437d7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F47224-EE3D-457B-ACB6-901C85BB22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B5075C-EFEF-4AE6-8206-6391A909716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Anexo F (CSA)</vt:lpstr>
      <vt:lpstr>Anexo G (TEAP)</vt:lpstr>
      <vt:lpstr>Anexo H (DAP)</vt:lpstr>
      <vt:lpstr>Anexo I (CAT) (2)</vt:lpstr>
      <vt:lpstr>Anexo J (AVH)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ubenitest</dc:creator>
  <cp:lastModifiedBy>Montes Ramirez, Aylin</cp:lastModifiedBy>
  <dcterms:created xsi:type="dcterms:W3CDTF">2013-11-15T20:02:00Z</dcterms:created>
  <dcterms:modified xsi:type="dcterms:W3CDTF">2021-05-20T21:54:58Z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0x0101006FC47963C88E3B4F9EA7E08B4A378EC4</vt:lpwstr>
  </property>
</Properties>
</file>