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EDGIR/Documentos compartidos/2. INDICADORES DE CALIDAD/2021/2021-09/"/>
    </mc:Choice>
  </mc:AlternateContent>
  <xr:revisionPtr revIDLastSave="414" documentId="13_ncr:1_{101773FD-0487-4E27-B061-9BFA5DE1AFFB}" xr6:coauthVersionLast="47" xr6:coauthVersionMax="47" xr10:uidLastSave="{78BD3D7E-CEC8-468B-AC86-0BBA09FE8EEA}"/>
  <bookViews>
    <workbookView xWindow="-110" yWindow="-110" windowWidth="19420" windowHeight="10420" tabRatio="634" xr2:uid="{00000000-000D-0000-FFFF-FFFF00000000}"/>
  </bookViews>
  <sheets>
    <sheet name="Anexo F (CSA)" sheetId="8" r:id="rId1"/>
    <sheet name="Anexo G (TEAP)" sheetId="33" r:id="rId2"/>
    <sheet name="Anexo H (DAP)" sheetId="34" r:id="rId3"/>
    <sheet name="Anexo I (CAT)" sheetId="31" r:id="rId4"/>
    <sheet name="Anexo J (AVH)" sheetId="32" r:id="rId5"/>
  </sheets>
  <externalReferences>
    <externalReference r:id="rId6"/>
    <externalReference r:id="rId7"/>
  </externalReferences>
  <definedNames>
    <definedName name="_xlnm._FilterDatabase" localSheetId="0" hidden="1">'Anexo F (CSA)'!$G$13:$H$13</definedName>
    <definedName name="_xlnm._FilterDatabase" localSheetId="1" hidden="1">'Anexo G (TEAP)'!$B$12:$M$12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8" l="1"/>
  <c r="C8" i="31"/>
  <c r="D36" i="34" l="1"/>
  <c r="C36" i="34"/>
  <c r="E36" i="34" s="1"/>
  <c r="D35" i="34"/>
  <c r="C35" i="34"/>
  <c r="D34" i="34"/>
  <c r="C34" i="34"/>
  <c r="D33" i="34"/>
  <c r="C33" i="34"/>
  <c r="D32" i="34"/>
  <c r="C32" i="34"/>
  <c r="E32" i="34" s="1"/>
  <c r="D31" i="34"/>
  <c r="C31" i="34"/>
  <c r="E31" i="34" s="1"/>
  <c r="D30" i="34"/>
  <c r="C30" i="34"/>
  <c r="E30" i="34" s="1"/>
  <c r="D29" i="34"/>
  <c r="E29" i="34" s="1"/>
  <c r="C29" i="34"/>
  <c r="D28" i="34"/>
  <c r="C28" i="34"/>
  <c r="D27" i="34"/>
  <c r="C27" i="34"/>
  <c r="D26" i="34"/>
  <c r="C26" i="34"/>
  <c r="D25" i="34"/>
  <c r="C25" i="34"/>
  <c r="D24" i="34"/>
  <c r="C24" i="34"/>
  <c r="D23" i="34"/>
  <c r="C23" i="34"/>
  <c r="D22" i="34"/>
  <c r="C22" i="34"/>
  <c r="D21" i="34"/>
  <c r="C21" i="34"/>
  <c r="D20" i="34"/>
  <c r="C20" i="34"/>
  <c r="E20" i="34" s="1"/>
  <c r="D19" i="34"/>
  <c r="C19" i="34"/>
  <c r="D18" i="34"/>
  <c r="C18" i="34"/>
  <c r="D17" i="34"/>
  <c r="C17" i="34"/>
  <c r="D16" i="34"/>
  <c r="C16" i="34"/>
  <c r="D15" i="34"/>
  <c r="C15" i="34"/>
  <c r="D14" i="34"/>
  <c r="C14" i="34"/>
  <c r="C8" i="34"/>
  <c r="C7" i="34"/>
  <c r="G80" i="33"/>
  <c r="F80" i="33"/>
  <c r="E80" i="33"/>
  <c r="D80" i="33"/>
  <c r="G79" i="33"/>
  <c r="G81" i="33" s="1"/>
  <c r="F79" i="33"/>
  <c r="F81" i="33" s="1"/>
  <c r="E79" i="33"/>
  <c r="D79" i="33"/>
  <c r="G77" i="33"/>
  <c r="F77" i="33"/>
  <c r="E77" i="33"/>
  <c r="D77" i="33"/>
  <c r="G76" i="33"/>
  <c r="G78" i="33" s="1"/>
  <c r="F76" i="33"/>
  <c r="F78" i="33" s="1"/>
  <c r="E76" i="33"/>
  <c r="D76" i="33"/>
  <c r="G74" i="33"/>
  <c r="F74" i="33"/>
  <c r="E74" i="33"/>
  <c r="D74" i="33"/>
  <c r="G73" i="33"/>
  <c r="G75" i="33" s="1"/>
  <c r="F73" i="33"/>
  <c r="E73" i="33"/>
  <c r="D73" i="33"/>
  <c r="G71" i="33"/>
  <c r="F71" i="33"/>
  <c r="E71" i="33"/>
  <c r="D71" i="33"/>
  <c r="G70" i="33"/>
  <c r="G72" i="33" s="1"/>
  <c r="F70" i="33"/>
  <c r="E70" i="33"/>
  <c r="D70" i="33"/>
  <c r="G68" i="33"/>
  <c r="F68" i="33"/>
  <c r="E68" i="33"/>
  <c r="E69" i="33" s="1"/>
  <c r="D68" i="33"/>
  <c r="G67" i="33"/>
  <c r="F67" i="33"/>
  <c r="F69" i="33" s="1"/>
  <c r="E67" i="33"/>
  <c r="D67" i="33"/>
  <c r="G65" i="33"/>
  <c r="F65" i="33"/>
  <c r="E65" i="33"/>
  <c r="D65" i="33"/>
  <c r="G64" i="33"/>
  <c r="G66" i="33" s="1"/>
  <c r="F64" i="33"/>
  <c r="E64" i="33"/>
  <c r="E66" i="33" s="1"/>
  <c r="D64" i="33"/>
  <c r="G62" i="33"/>
  <c r="F62" i="33"/>
  <c r="E62" i="33"/>
  <c r="D62" i="33"/>
  <c r="G61" i="33"/>
  <c r="F61" i="33"/>
  <c r="E61" i="33"/>
  <c r="D61" i="33"/>
  <c r="G59" i="33"/>
  <c r="F59" i="33"/>
  <c r="E59" i="33"/>
  <c r="D59" i="33"/>
  <c r="G58" i="33"/>
  <c r="F58" i="33"/>
  <c r="E58" i="33"/>
  <c r="E60" i="33" s="1"/>
  <c r="D58" i="33"/>
  <c r="G56" i="33"/>
  <c r="F56" i="33"/>
  <c r="E56" i="33"/>
  <c r="D56" i="33"/>
  <c r="G55" i="33"/>
  <c r="F55" i="33"/>
  <c r="E55" i="33"/>
  <c r="E57" i="33" s="1"/>
  <c r="D55" i="33"/>
  <c r="G53" i="33"/>
  <c r="F53" i="33"/>
  <c r="E53" i="33"/>
  <c r="D53" i="33"/>
  <c r="G52" i="33"/>
  <c r="F52" i="33"/>
  <c r="E52" i="33"/>
  <c r="E54" i="33" s="1"/>
  <c r="D52" i="33"/>
  <c r="G51" i="33"/>
  <c r="G50" i="33"/>
  <c r="F50" i="33"/>
  <c r="E50" i="33"/>
  <c r="D50" i="33"/>
  <c r="G49" i="33"/>
  <c r="F49" i="33"/>
  <c r="E49" i="33"/>
  <c r="D49" i="33"/>
  <c r="H49" i="33" s="1"/>
  <c r="G47" i="33"/>
  <c r="F47" i="33"/>
  <c r="F48" i="33" s="1"/>
  <c r="E47" i="33"/>
  <c r="D47" i="33"/>
  <c r="G46" i="33"/>
  <c r="G48" i="33" s="1"/>
  <c r="F46" i="33"/>
  <c r="E46" i="33"/>
  <c r="D46" i="33"/>
  <c r="G44" i="33"/>
  <c r="F44" i="33"/>
  <c r="E44" i="33"/>
  <c r="D44" i="33"/>
  <c r="G43" i="33"/>
  <c r="F43" i="33"/>
  <c r="E43" i="33"/>
  <c r="D43" i="33"/>
  <c r="D45" i="33" s="1"/>
  <c r="G41" i="33"/>
  <c r="F41" i="33"/>
  <c r="E41" i="33"/>
  <c r="D41" i="33"/>
  <c r="G40" i="33"/>
  <c r="G42" i="33" s="1"/>
  <c r="F40" i="33"/>
  <c r="E40" i="33"/>
  <c r="D40" i="33"/>
  <c r="D42" i="33" s="1"/>
  <c r="G38" i="33"/>
  <c r="F38" i="33"/>
  <c r="E38" i="33"/>
  <c r="D38" i="33"/>
  <c r="G37" i="33"/>
  <c r="G39" i="33" s="1"/>
  <c r="F37" i="33"/>
  <c r="E37" i="33"/>
  <c r="D37" i="33"/>
  <c r="D39" i="33" s="1"/>
  <c r="G35" i="33"/>
  <c r="F35" i="33"/>
  <c r="E35" i="33"/>
  <c r="D35" i="33"/>
  <c r="G34" i="33"/>
  <c r="G36" i="33" s="1"/>
  <c r="F34" i="33"/>
  <c r="E34" i="33"/>
  <c r="D34" i="33"/>
  <c r="G32" i="33"/>
  <c r="F32" i="33"/>
  <c r="E32" i="33"/>
  <c r="D32" i="33"/>
  <c r="G31" i="33"/>
  <c r="F31" i="33"/>
  <c r="E31" i="33"/>
  <c r="D31" i="33"/>
  <c r="G29" i="33"/>
  <c r="F29" i="33"/>
  <c r="E29" i="33"/>
  <c r="D29" i="33"/>
  <c r="G28" i="33"/>
  <c r="F28" i="33"/>
  <c r="E28" i="33"/>
  <c r="D28" i="33"/>
  <c r="G26" i="33"/>
  <c r="F26" i="33"/>
  <c r="F27" i="33" s="1"/>
  <c r="E26" i="33"/>
  <c r="D26" i="33"/>
  <c r="G25" i="33"/>
  <c r="G27" i="33" s="1"/>
  <c r="F25" i="33"/>
  <c r="E25" i="33"/>
  <c r="D25" i="33"/>
  <c r="G23" i="33"/>
  <c r="F23" i="33"/>
  <c r="F24" i="33" s="1"/>
  <c r="E23" i="33"/>
  <c r="D23" i="33"/>
  <c r="G22" i="33"/>
  <c r="G24" i="33" s="1"/>
  <c r="F22" i="33"/>
  <c r="E22" i="33"/>
  <c r="D22" i="33"/>
  <c r="D24" i="33" s="1"/>
  <c r="G20" i="33"/>
  <c r="F20" i="33"/>
  <c r="E20" i="33"/>
  <c r="D20" i="33"/>
  <c r="G19" i="33"/>
  <c r="F19" i="33"/>
  <c r="E19" i="33"/>
  <c r="E21" i="33" s="1"/>
  <c r="D19" i="33"/>
  <c r="D21" i="33" s="1"/>
  <c r="G17" i="33"/>
  <c r="F17" i="33"/>
  <c r="E17" i="33"/>
  <c r="D17" i="33"/>
  <c r="G16" i="33"/>
  <c r="F16" i="33"/>
  <c r="E16" i="33"/>
  <c r="E18" i="33" s="1"/>
  <c r="D16" i="33"/>
  <c r="D18" i="33" s="1"/>
  <c r="G14" i="33"/>
  <c r="F14" i="33"/>
  <c r="E14" i="33"/>
  <c r="D14" i="33"/>
  <c r="G13" i="33"/>
  <c r="F13" i="33"/>
  <c r="E13" i="33"/>
  <c r="D13" i="33"/>
  <c r="H68" i="33" l="1"/>
  <c r="H71" i="33"/>
  <c r="E33" i="34"/>
  <c r="E23" i="34"/>
  <c r="E27" i="34"/>
  <c r="E42" i="33"/>
  <c r="G18" i="33"/>
  <c r="F30" i="33"/>
  <c r="F33" i="33"/>
  <c r="F36" i="33"/>
  <c r="F39" i="33"/>
  <c r="F42" i="33"/>
  <c r="F45" i="33"/>
  <c r="D63" i="33"/>
  <c r="F18" i="33"/>
  <c r="H59" i="33"/>
  <c r="D83" i="33"/>
  <c r="H61" i="33"/>
  <c r="H76" i="33"/>
  <c r="H79" i="33"/>
  <c r="E17" i="34"/>
  <c r="F21" i="33"/>
  <c r="E45" i="33"/>
  <c r="H17" i="33"/>
  <c r="E83" i="33"/>
  <c r="H38" i="33"/>
  <c r="H47" i="33"/>
  <c r="F54" i="33"/>
  <c r="F57" i="33"/>
  <c r="F60" i="33"/>
  <c r="F63" i="33"/>
  <c r="E75" i="33"/>
  <c r="E21" i="34"/>
  <c r="E25" i="34"/>
  <c r="G83" i="33"/>
  <c r="H19" i="33"/>
  <c r="D69" i="33"/>
  <c r="H74" i="33"/>
  <c r="D37" i="34"/>
  <c r="D82" i="33"/>
  <c r="D84" i="33" s="1"/>
  <c r="H14" i="33"/>
  <c r="H20" i="33"/>
  <c r="H32" i="33"/>
  <c r="H41" i="33"/>
  <c r="H50" i="33"/>
  <c r="G54" i="33"/>
  <c r="G57" i="33"/>
  <c r="G60" i="33"/>
  <c r="G63" i="33"/>
  <c r="F66" i="33"/>
  <c r="F72" i="33"/>
  <c r="H77" i="33"/>
  <c r="H80" i="33"/>
  <c r="H81" i="33" s="1"/>
  <c r="E15" i="34"/>
  <c r="E19" i="34"/>
  <c r="E22" i="34"/>
  <c r="E26" i="34"/>
  <c r="G45" i="33"/>
  <c r="H62" i="33"/>
  <c r="H63" i="33" s="1"/>
  <c r="D72" i="33"/>
  <c r="E34" i="34"/>
  <c r="F83" i="33"/>
  <c r="E24" i="33"/>
  <c r="H25" i="33"/>
  <c r="H35" i="33"/>
  <c r="H53" i="33"/>
  <c r="F15" i="33"/>
  <c r="H22" i="33"/>
  <c r="E27" i="33"/>
  <c r="H31" i="33"/>
  <c r="H33" i="33" s="1"/>
  <c r="E48" i="33"/>
  <c r="F51" i="33"/>
  <c r="D66" i="33"/>
  <c r="G69" i="33"/>
  <c r="E72" i="33"/>
  <c r="C37" i="34"/>
  <c r="E37" i="34" s="1"/>
  <c r="H29" i="33"/>
  <c r="E15" i="33"/>
  <c r="D15" i="33"/>
  <c r="G30" i="33"/>
  <c r="D48" i="33"/>
  <c r="H28" i="33"/>
  <c r="H34" i="33"/>
  <c r="H36" i="33" s="1"/>
  <c r="H43" i="33"/>
  <c r="G15" i="33"/>
  <c r="H23" i="33"/>
  <c r="E30" i="33"/>
  <c r="E33" i="33"/>
  <c r="E36" i="33"/>
  <c r="H37" i="33"/>
  <c r="H39" i="33" s="1"/>
  <c r="H44" i="33"/>
  <c r="H56" i="33"/>
  <c r="H67" i="33"/>
  <c r="H69" i="33" s="1"/>
  <c r="H73" i="33"/>
  <c r="H75" i="33" s="1"/>
  <c r="E16" i="34"/>
  <c r="E35" i="34"/>
  <c r="E28" i="34"/>
  <c r="H26" i="33"/>
  <c r="G33" i="33"/>
  <c r="H46" i="33"/>
  <c r="H48" i="33" s="1"/>
  <c r="E51" i="33"/>
  <c r="H52" i="33"/>
  <c r="H54" i="33" s="1"/>
  <c r="H55" i="33"/>
  <c r="H57" i="33" s="1"/>
  <c r="H58" i="33"/>
  <c r="H60" i="33" s="1"/>
  <c r="H70" i="33"/>
  <c r="H72" i="33" s="1"/>
  <c r="F75" i="33"/>
  <c r="E78" i="33"/>
  <c r="E81" i="33"/>
  <c r="E24" i="34"/>
  <c r="E18" i="34"/>
  <c r="H51" i="33"/>
  <c r="H78" i="33"/>
  <c r="E82" i="33"/>
  <c r="E84" i="33" s="1"/>
  <c r="G21" i="33"/>
  <c r="D36" i="33"/>
  <c r="E39" i="33"/>
  <c r="H40" i="33"/>
  <c r="H42" i="33" s="1"/>
  <c r="D60" i="33"/>
  <c r="E63" i="33"/>
  <c r="H64" i="33"/>
  <c r="F82" i="33"/>
  <c r="D33" i="33"/>
  <c r="D57" i="33"/>
  <c r="D81" i="33"/>
  <c r="G82" i="33"/>
  <c r="G84" i="33" s="1"/>
  <c r="E14" i="34"/>
  <c r="H16" i="33"/>
  <c r="D30" i="33"/>
  <c r="D54" i="33"/>
  <c r="D78" i="33"/>
  <c r="H13" i="33"/>
  <c r="D27" i="33"/>
  <c r="D51" i="33"/>
  <c r="D75" i="33"/>
  <c r="H65" i="33"/>
  <c r="H66" i="33" l="1"/>
  <c r="H30" i="33"/>
  <c r="H18" i="33"/>
  <c r="F84" i="33"/>
  <c r="H27" i="33"/>
  <c r="H83" i="33"/>
  <c r="H45" i="33"/>
  <c r="H24" i="33"/>
  <c r="H21" i="33"/>
  <c r="H15" i="33"/>
  <c r="H82" i="33"/>
  <c r="H84" i="33" l="1"/>
  <c r="E19" i="32"/>
  <c r="E18" i="32"/>
  <c r="E17" i="32"/>
  <c r="E15" i="32"/>
  <c r="E14" i="32"/>
  <c r="E13" i="32"/>
  <c r="E16" i="31"/>
  <c r="E15" i="31"/>
  <c r="D17" i="31"/>
  <c r="C17" i="31"/>
  <c r="C8" i="32"/>
  <c r="C7" i="31"/>
  <c r="E17" i="31" l="1"/>
  <c r="E14" i="31"/>
  <c r="E39" i="8" l="1"/>
  <c r="D40" i="8"/>
  <c r="C40" i="8"/>
  <c r="E38" i="8" l="1"/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14" i="8"/>
  <c r="E40" i="8" l="1"/>
</calcChain>
</file>

<file path=xl/sharedStrings.xml><?xml version="1.0" encoding="utf-8"?>
<sst xmlns="http://schemas.openxmlformats.org/spreadsheetml/2006/main" count="235" uniqueCount="85">
  <si>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</si>
  <si>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</si>
  <si>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</si>
  <si>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</si>
  <si>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</si>
  <si>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</si>
  <si>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</si>
  <si>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</si>
  <si>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</si>
  <si>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</si>
  <si>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</si>
  <si>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</si>
  <si>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</si>
  <si>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</si>
  <si>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</si>
  <si>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</si>
  <si>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</si>
  <si>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</si>
  <si>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</si>
  <si>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</si>
  <si>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</si>
  <si>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</si>
  <si>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</si>
  <si>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</si>
  <si>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</si>
  <si>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</si>
  <si>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</si>
  <si>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</si>
  <si>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</si>
  <si>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</si>
  <si>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</si>
  <si>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</si>
  <si>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</si>
  <si>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</si>
  <si>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</si>
  <si>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</si>
  <si>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IVR 123</t>
  </si>
  <si>
    <t>Reclamos</t>
  </si>
  <si>
    <t>Consultas</t>
  </si>
  <si>
    <t>Altas</t>
  </si>
  <si>
    <t>TOTAL</t>
  </si>
  <si>
    <t>ANEXO I</t>
  </si>
  <si>
    <t>INDICADOR DE CORTE DE LA ATENCIÓN TELEFÓNICA POR LA EMPRESA OPERADORAS</t>
  </si>
  <si>
    <t>IVR 102</t>
  </si>
  <si>
    <t>IVR 103</t>
  </si>
  <si>
    <t>ENTEL PERU S.A.</t>
  </si>
  <si>
    <t>TP AREQUIPA</t>
  </si>
  <si>
    <t>TP CHICLAYO</t>
  </si>
  <si>
    <t>TP CHIMBOTE</t>
  </si>
  <si>
    <t>TP HUANCAYO</t>
  </si>
  <si>
    <t>TP ICA</t>
  </si>
  <si>
    <t>TP LARCO</t>
  </si>
  <si>
    <t>TP PIURA</t>
  </si>
  <si>
    <t>TP REPUBLICA</t>
  </si>
  <si>
    <t>TP TRUJILLO</t>
  </si>
  <si>
    <t>TPF CERCADO</t>
  </si>
  <si>
    <t>TPF CHORRILLOS</t>
  </si>
  <si>
    <t>TPF JOCKEY PLAZA</t>
  </si>
  <si>
    <t>TPF MINKA</t>
  </si>
  <si>
    <t>TPF OPEN ANGAMOS</t>
  </si>
  <si>
    <t>TPF PLAZA SAN MIGUEL</t>
  </si>
  <si>
    <t>TPF TUMBES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</si>
  <si>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</si>
  <si>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</si>
  <si>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</si>
  <si>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</si>
  <si>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</si>
  <si>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</si>
  <si>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</si>
  <si>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</si>
  <si>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INDICADOR AVH2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</si>
  <si>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</si>
  <si>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</si>
  <si>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</si>
  <si>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* Se reportan las llamadas atendidas por un agente ingresadas por el 102 (Reclamos)</t>
  </si>
  <si>
    <t>TPF CUSCO</t>
  </si>
  <si>
    <t>TPF HUACHO</t>
  </si>
  <si>
    <t>TPF ILO</t>
  </si>
  <si>
    <t>TPF MEGA PLAZA</t>
  </si>
  <si>
    <t>TPF SJ LURIGANCHO</t>
  </si>
  <si>
    <t>TPF TACNA</t>
  </si>
  <si>
    <t>TPF TALARA</t>
  </si>
  <si>
    <t>TP CUSCO</t>
  </si>
  <si>
    <t xml:space="preserve"> </t>
  </si>
  <si>
    <t>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</si>
</sst>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#,##0_ ;\-#,##0\ "/>
    <numFmt numFmtId="166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/>
    <xf numFmtId="3" fontId="0" fillId="0" borderId="0" xfId="0" applyNumberFormat="1"/>
    <xf numFmtId="9" fontId="0" fillId="0" borderId="0" xfId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2" xfId="2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5" fontId="6" fillId="0" borderId="1" xfId="3" applyNumberFormat="1" applyFont="1" applyBorder="1" applyAlignment="1">
      <alignment horizontal="center" vertical="center"/>
    </xf>
    <xf numFmtId="165" fontId="4" fillId="2" borderId="1" xfId="3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9" fillId="0" borderId="2" xfId="0" applyNumberFormat="1" applyFont="1" applyBorder="1" applyAlignment="1">
      <alignment horizontal="center"/>
    </xf>
    <xf numFmtId="9" fontId="0" fillId="0" borderId="0" xfId="0" applyNumberFormat="1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/>
    </xf>
    <xf numFmtId="166" fontId="4" fillId="2" borderId="1" xfId="1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/>
    <xf numFmtId="0" fontId="1" fillId="0" borderId="3" xfId="0" applyFont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">
    <cellStyle name="Millares" xfId="3" builtinId="3"/>
    <cellStyle name="Millares 2" xfId="2" xr:uid="{580FBA3C-068C-49EF-9DC0-E68D458352F2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dores%20de%20Calidad%20-%20Atenci&#243;n%20a%20Usuarios%20202108%20P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"/>
      <sheetName val="_2TOsiptel"/>
      <sheetName val="_3TOsiptel"/>
      <sheetName val="Catalogo"/>
    </sheetNames>
    <sheetDataSet>
      <sheetData sheetId="0">
        <row r="1"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B2" t="str">
            <v>TP AREQUIPA</v>
          </cell>
          <cell r="C2">
            <v>682</v>
          </cell>
          <cell r="D2">
            <v>603</v>
          </cell>
          <cell r="E2">
            <v>3852</v>
          </cell>
          <cell r="F2">
            <v>85</v>
          </cell>
          <cell r="G2">
            <v>5222</v>
          </cell>
        </row>
        <row r="3">
          <cell r="B3" t="str">
            <v>TP CHICLAYO</v>
          </cell>
          <cell r="C3">
            <v>474</v>
          </cell>
          <cell r="D3">
            <v>150</v>
          </cell>
          <cell r="E3">
            <v>2698</v>
          </cell>
          <cell r="F3">
            <v>3</v>
          </cell>
          <cell r="G3">
            <v>3325</v>
          </cell>
        </row>
        <row r="4">
          <cell r="B4" t="str">
            <v>TP CHIMBOTE</v>
          </cell>
          <cell r="C4">
            <v>979</v>
          </cell>
          <cell r="D4">
            <v>238</v>
          </cell>
          <cell r="E4">
            <v>5563</v>
          </cell>
          <cell r="F4">
            <v>19</v>
          </cell>
          <cell r="G4">
            <v>6799</v>
          </cell>
        </row>
        <row r="5">
          <cell r="B5" t="str">
            <v>TP CUSCO</v>
          </cell>
          <cell r="C5">
            <v>629</v>
          </cell>
          <cell r="D5">
            <v>111</v>
          </cell>
          <cell r="E5">
            <v>983</v>
          </cell>
          <cell r="F5">
            <v>552</v>
          </cell>
          <cell r="G5">
            <v>2275</v>
          </cell>
        </row>
        <row r="6">
          <cell r="B6" t="str">
            <v>TP HUANCAYO</v>
          </cell>
          <cell r="C6">
            <v>491</v>
          </cell>
          <cell r="D6">
            <v>207</v>
          </cell>
          <cell r="E6">
            <v>2916</v>
          </cell>
          <cell r="F6">
            <v>209</v>
          </cell>
          <cell r="G6">
            <v>3823</v>
          </cell>
        </row>
        <row r="7">
          <cell r="B7" t="str">
            <v>TP ICA</v>
          </cell>
          <cell r="C7">
            <v>449</v>
          </cell>
          <cell r="D7">
            <v>35</v>
          </cell>
          <cell r="E7">
            <v>1366</v>
          </cell>
          <cell r="F7">
            <v>3</v>
          </cell>
          <cell r="G7">
            <v>1853</v>
          </cell>
        </row>
        <row r="8">
          <cell r="B8" t="str">
            <v>TP LARCO</v>
          </cell>
          <cell r="C8">
            <v>772</v>
          </cell>
          <cell r="D8">
            <v>131</v>
          </cell>
          <cell r="E8">
            <v>2146</v>
          </cell>
          <cell r="F8">
            <v>20</v>
          </cell>
          <cell r="G8">
            <v>3069</v>
          </cell>
        </row>
        <row r="9">
          <cell r="B9" t="str">
            <v>TP PIURA</v>
          </cell>
          <cell r="C9">
            <v>68</v>
          </cell>
          <cell r="D9">
            <v>161</v>
          </cell>
          <cell r="E9">
            <v>5227</v>
          </cell>
          <cell r="F9">
            <v>61</v>
          </cell>
          <cell r="G9">
            <v>5517</v>
          </cell>
        </row>
        <row r="10">
          <cell r="B10" t="str">
            <v>TP REPUBLICA</v>
          </cell>
          <cell r="C10">
            <v>389</v>
          </cell>
          <cell r="D10">
            <v>125</v>
          </cell>
          <cell r="E10">
            <v>2923</v>
          </cell>
          <cell r="F10">
            <v>55</v>
          </cell>
          <cell r="G10">
            <v>3492</v>
          </cell>
        </row>
        <row r="11">
          <cell r="B11" t="str">
            <v>TP TRUJILLO</v>
          </cell>
          <cell r="C11">
            <v>724</v>
          </cell>
          <cell r="D11">
            <v>200</v>
          </cell>
          <cell r="E11">
            <v>3994</v>
          </cell>
          <cell r="F11">
            <v>426</v>
          </cell>
          <cell r="G11">
            <v>5344</v>
          </cell>
        </row>
        <row r="12">
          <cell r="B12" t="str">
            <v>TPF CERCADO</v>
          </cell>
          <cell r="C12">
            <v>905</v>
          </cell>
          <cell r="D12">
            <v>51</v>
          </cell>
          <cell r="E12">
            <v>4992</v>
          </cell>
          <cell r="F12">
            <v>31</v>
          </cell>
          <cell r="G12">
            <v>5979</v>
          </cell>
        </row>
        <row r="13">
          <cell r="B13" t="str">
            <v>TPF CHORRILLOS</v>
          </cell>
          <cell r="C13">
            <v>861</v>
          </cell>
          <cell r="D13">
            <v>99</v>
          </cell>
          <cell r="E13">
            <v>3938</v>
          </cell>
          <cell r="F13">
            <v>5</v>
          </cell>
          <cell r="G13">
            <v>4903</v>
          </cell>
        </row>
        <row r="14">
          <cell r="B14" t="str">
            <v>TPF HUACHO</v>
          </cell>
          <cell r="C14">
            <v>309</v>
          </cell>
          <cell r="D14">
            <v>104</v>
          </cell>
          <cell r="E14">
            <v>1693</v>
          </cell>
          <cell r="F14">
            <v>14</v>
          </cell>
          <cell r="G14">
            <v>2120</v>
          </cell>
        </row>
        <row r="15">
          <cell r="B15" t="str">
            <v>TPF ILO</v>
          </cell>
          <cell r="C15">
            <v>364</v>
          </cell>
          <cell r="D15">
            <v>1</v>
          </cell>
          <cell r="E15">
            <v>908</v>
          </cell>
          <cell r="F15">
            <v>1</v>
          </cell>
          <cell r="G15">
            <v>1274</v>
          </cell>
        </row>
        <row r="16">
          <cell r="B16" t="str">
            <v>TPF JOCKEY PLAZA</v>
          </cell>
          <cell r="C16">
            <v>926</v>
          </cell>
          <cell r="D16">
            <v>106</v>
          </cell>
          <cell r="E16">
            <v>5060</v>
          </cell>
          <cell r="F16">
            <v>0</v>
          </cell>
          <cell r="G16">
            <v>6092</v>
          </cell>
        </row>
        <row r="17">
          <cell r="B17" t="str">
            <v>TPF MEGA PLAZA</v>
          </cell>
          <cell r="C17">
            <v>2902</v>
          </cell>
          <cell r="D17">
            <v>406</v>
          </cell>
          <cell r="E17">
            <v>9287</v>
          </cell>
          <cell r="F17">
            <v>42</v>
          </cell>
          <cell r="G17">
            <v>12637</v>
          </cell>
        </row>
        <row r="18">
          <cell r="B18" t="str">
            <v>TPF MINKA</v>
          </cell>
          <cell r="C18">
            <v>1064</v>
          </cell>
          <cell r="D18">
            <v>311</v>
          </cell>
          <cell r="E18">
            <v>6107</v>
          </cell>
          <cell r="F18">
            <v>44</v>
          </cell>
          <cell r="G18">
            <v>7526</v>
          </cell>
        </row>
        <row r="19">
          <cell r="B19" t="str">
            <v>TPF OPEN ANGAMOS</v>
          </cell>
          <cell r="C19">
            <v>838</v>
          </cell>
          <cell r="D19">
            <v>73</v>
          </cell>
          <cell r="E19">
            <v>1643</v>
          </cell>
          <cell r="F19">
            <v>32</v>
          </cell>
          <cell r="G19">
            <v>2586</v>
          </cell>
        </row>
        <row r="20">
          <cell r="B20" t="str">
            <v>TPF PLAZA SAN MIGUEL</v>
          </cell>
          <cell r="C20">
            <v>1579</v>
          </cell>
          <cell r="D20">
            <v>201</v>
          </cell>
          <cell r="E20">
            <v>5647</v>
          </cell>
          <cell r="F20">
            <v>33</v>
          </cell>
          <cell r="G20">
            <v>7460</v>
          </cell>
        </row>
        <row r="21">
          <cell r="B21" t="str">
            <v>TPF SJ LURIGANCHO</v>
          </cell>
          <cell r="C21">
            <v>367</v>
          </cell>
          <cell r="D21">
            <v>167</v>
          </cell>
          <cell r="E21">
            <v>6665</v>
          </cell>
          <cell r="F21">
            <v>2</v>
          </cell>
          <cell r="G21">
            <v>7201</v>
          </cell>
        </row>
        <row r="22">
          <cell r="B22" t="str">
            <v>TPF TACNA</v>
          </cell>
          <cell r="C22">
            <v>443</v>
          </cell>
          <cell r="D22">
            <v>19</v>
          </cell>
          <cell r="E22">
            <v>2224</v>
          </cell>
          <cell r="F22">
            <v>140</v>
          </cell>
          <cell r="G22">
            <v>2826</v>
          </cell>
        </row>
        <row r="23">
          <cell r="B23" t="str">
            <v>TPF TALARA</v>
          </cell>
          <cell r="C23">
            <v>250</v>
          </cell>
          <cell r="D23">
            <v>9</v>
          </cell>
          <cell r="E23">
            <v>734</v>
          </cell>
          <cell r="F23">
            <v>69</v>
          </cell>
          <cell r="G23">
            <v>1062</v>
          </cell>
        </row>
        <row r="24">
          <cell r="B24" t="str">
            <v>TPF TUMBES</v>
          </cell>
          <cell r="C24">
            <v>300</v>
          </cell>
          <cell r="D24">
            <v>3</v>
          </cell>
          <cell r="E24">
            <v>819</v>
          </cell>
          <cell r="F24">
            <v>44</v>
          </cell>
          <cell r="G24">
            <v>1166</v>
          </cell>
        </row>
      </sheetData>
      <sheetData sheetId="1">
        <row r="1"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</row>
        <row r="2">
          <cell r="B2" t="str">
            <v>TP AREQUIPA</v>
          </cell>
          <cell r="C2">
            <v>680</v>
          </cell>
          <cell r="D2">
            <v>592</v>
          </cell>
          <cell r="E2">
            <v>3734</v>
          </cell>
          <cell r="F2">
            <v>77</v>
          </cell>
        </row>
        <row r="3">
          <cell r="B3" t="str">
            <v>TP CHICLAYO</v>
          </cell>
          <cell r="C3">
            <v>462</v>
          </cell>
          <cell r="D3">
            <v>141</v>
          </cell>
          <cell r="E3">
            <v>2600</v>
          </cell>
          <cell r="F3">
            <v>3</v>
          </cell>
        </row>
        <row r="4">
          <cell r="B4" t="str">
            <v>TP CHIMBOTE</v>
          </cell>
          <cell r="C4">
            <v>972</v>
          </cell>
          <cell r="D4">
            <v>231</v>
          </cell>
          <cell r="E4">
            <v>5426</v>
          </cell>
          <cell r="F4">
            <v>15</v>
          </cell>
        </row>
        <row r="5">
          <cell r="B5" t="str">
            <v>TP CUSCO</v>
          </cell>
          <cell r="C5">
            <v>614</v>
          </cell>
          <cell r="D5">
            <v>104</v>
          </cell>
          <cell r="E5">
            <v>890</v>
          </cell>
          <cell r="F5">
            <v>527</v>
          </cell>
        </row>
        <row r="6">
          <cell r="B6" t="str">
            <v>TP HUANCAYO</v>
          </cell>
          <cell r="C6">
            <v>353</v>
          </cell>
          <cell r="D6">
            <v>197</v>
          </cell>
          <cell r="E6">
            <v>2811</v>
          </cell>
          <cell r="F6">
            <v>191</v>
          </cell>
        </row>
        <row r="7">
          <cell r="B7" t="str">
            <v>TP ICA</v>
          </cell>
          <cell r="C7">
            <v>432</v>
          </cell>
          <cell r="D7">
            <v>29</v>
          </cell>
          <cell r="E7">
            <v>1291</v>
          </cell>
          <cell r="F7">
            <v>2</v>
          </cell>
        </row>
        <row r="8">
          <cell r="B8" t="str">
            <v>TP LARCO</v>
          </cell>
          <cell r="C8">
            <v>744</v>
          </cell>
          <cell r="D8">
            <v>115</v>
          </cell>
          <cell r="E8">
            <v>1983</v>
          </cell>
          <cell r="F8">
            <v>15</v>
          </cell>
        </row>
        <row r="9">
          <cell r="B9" t="str">
            <v>TP PIURA</v>
          </cell>
          <cell r="C9">
            <v>67</v>
          </cell>
          <cell r="D9">
            <v>157</v>
          </cell>
          <cell r="E9">
            <v>5069</v>
          </cell>
          <cell r="F9">
            <v>59</v>
          </cell>
        </row>
        <row r="10">
          <cell r="B10" t="str">
            <v>TP REPUBLICA</v>
          </cell>
          <cell r="C10">
            <v>386</v>
          </cell>
          <cell r="D10">
            <v>118</v>
          </cell>
          <cell r="E10">
            <v>2841</v>
          </cell>
          <cell r="F10">
            <v>50</v>
          </cell>
        </row>
        <row r="11">
          <cell r="B11" t="str">
            <v>TP TRUJILLO</v>
          </cell>
          <cell r="C11">
            <v>716</v>
          </cell>
          <cell r="D11">
            <v>196</v>
          </cell>
          <cell r="E11">
            <v>3907</v>
          </cell>
          <cell r="F11">
            <v>402</v>
          </cell>
        </row>
        <row r="12">
          <cell r="B12" t="str">
            <v>TPF CERCADO</v>
          </cell>
          <cell r="C12">
            <v>864</v>
          </cell>
          <cell r="D12">
            <v>45</v>
          </cell>
          <cell r="E12">
            <v>4232</v>
          </cell>
          <cell r="F12">
            <v>27</v>
          </cell>
        </row>
        <row r="13">
          <cell r="B13" t="str">
            <v>TPF CHORRILLOS</v>
          </cell>
          <cell r="C13">
            <v>856</v>
          </cell>
          <cell r="D13">
            <v>98</v>
          </cell>
          <cell r="E13">
            <v>3872</v>
          </cell>
          <cell r="F13">
            <v>5</v>
          </cell>
        </row>
        <row r="14">
          <cell r="B14" t="str">
            <v>TPF HUACHO</v>
          </cell>
          <cell r="C14">
            <v>300</v>
          </cell>
          <cell r="D14">
            <v>99</v>
          </cell>
          <cell r="E14">
            <v>1620</v>
          </cell>
          <cell r="F14">
            <v>14</v>
          </cell>
        </row>
        <row r="15">
          <cell r="B15" t="str">
            <v>TPF ILO</v>
          </cell>
          <cell r="C15">
            <v>364</v>
          </cell>
          <cell r="D15">
            <v>1</v>
          </cell>
          <cell r="E15">
            <v>907</v>
          </cell>
          <cell r="F15">
            <v>1</v>
          </cell>
        </row>
        <row r="16">
          <cell r="B16" t="str">
            <v>TPF JOCKEY PLAZA</v>
          </cell>
          <cell r="C16">
            <v>913</v>
          </cell>
          <cell r="D16">
            <v>102</v>
          </cell>
          <cell r="E16">
            <v>4910</v>
          </cell>
          <cell r="F16"/>
        </row>
        <row r="17">
          <cell r="B17" t="str">
            <v>TPF MEGA PLAZA</v>
          </cell>
          <cell r="C17">
            <v>2881</v>
          </cell>
          <cell r="D17">
            <v>402</v>
          </cell>
          <cell r="E17">
            <v>9120</v>
          </cell>
          <cell r="F17">
            <v>27</v>
          </cell>
        </row>
        <row r="18">
          <cell r="B18" t="str">
            <v>TPF MINKA</v>
          </cell>
          <cell r="C18">
            <v>1059</v>
          </cell>
          <cell r="D18">
            <v>307</v>
          </cell>
          <cell r="E18">
            <v>6063</v>
          </cell>
          <cell r="F18">
            <v>43</v>
          </cell>
        </row>
        <row r="19">
          <cell r="B19" t="str">
            <v>TPF OPEN ANGAMOS</v>
          </cell>
          <cell r="C19">
            <v>793</v>
          </cell>
          <cell r="D19">
            <v>69</v>
          </cell>
          <cell r="E19">
            <v>1481</v>
          </cell>
          <cell r="F19">
            <v>27</v>
          </cell>
        </row>
        <row r="20">
          <cell r="B20" t="str">
            <v>TPF PLAZA SAN MIGUEL</v>
          </cell>
          <cell r="C20">
            <v>1418</v>
          </cell>
          <cell r="D20">
            <v>169</v>
          </cell>
          <cell r="E20">
            <v>4778</v>
          </cell>
          <cell r="F20">
            <v>28</v>
          </cell>
        </row>
        <row r="21">
          <cell r="B21" t="str">
            <v>TPF SJ LURIGANCHO</v>
          </cell>
          <cell r="C21">
            <v>363</v>
          </cell>
          <cell r="D21">
            <v>166</v>
          </cell>
          <cell r="E21">
            <v>6559</v>
          </cell>
          <cell r="F21">
            <v>2</v>
          </cell>
        </row>
        <row r="22">
          <cell r="B22" t="str">
            <v>TPF TACNA</v>
          </cell>
          <cell r="C22">
            <v>442</v>
          </cell>
          <cell r="D22">
            <v>19</v>
          </cell>
          <cell r="E22">
            <v>2217</v>
          </cell>
          <cell r="F22">
            <v>139</v>
          </cell>
        </row>
        <row r="23">
          <cell r="B23" t="str">
            <v>TPF TALARA</v>
          </cell>
          <cell r="C23">
            <v>250</v>
          </cell>
          <cell r="D23">
            <v>9</v>
          </cell>
          <cell r="E23">
            <v>734</v>
          </cell>
          <cell r="F23">
            <v>67</v>
          </cell>
        </row>
        <row r="24">
          <cell r="B24" t="str">
            <v>TPF TUMBES</v>
          </cell>
          <cell r="C24">
            <v>293</v>
          </cell>
          <cell r="D24">
            <v>3</v>
          </cell>
          <cell r="E24">
            <v>809</v>
          </cell>
          <cell r="F24">
            <v>44</v>
          </cell>
        </row>
      </sheetData>
      <sheetData sheetId="2">
        <row r="1"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B2" t="str">
            <v>TP AREQUIPA</v>
          </cell>
          <cell r="C2">
            <v>27</v>
          </cell>
          <cell r="D2">
            <v>5</v>
          </cell>
          <cell r="E2">
            <v>48</v>
          </cell>
          <cell r="F2">
            <v>1</v>
          </cell>
          <cell r="G2">
            <v>81</v>
          </cell>
        </row>
        <row r="3">
          <cell r="B3" t="str">
            <v>TP CHICLAYO</v>
          </cell>
          <cell r="C3">
            <v>17</v>
          </cell>
          <cell r="D3">
            <v>2</v>
          </cell>
          <cell r="E3">
            <v>61</v>
          </cell>
          <cell r="F3">
            <v>0</v>
          </cell>
          <cell r="G3">
            <v>80</v>
          </cell>
        </row>
        <row r="4">
          <cell r="B4" t="str">
            <v>TP CHIMBOTE</v>
          </cell>
          <cell r="C4">
            <v>26</v>
          </cell>
          <cell r="D4">
            <v>2</v>
          </cell>
          <cell r="E4">
            <v>76</v>
          </cell>
          <cell r="F4">
            <v>0</v>
          </cell>
          <cell r="G4">
            <v>104</v>
          </cell>
        </row>
        <row r="5">
          <cell r="B5" t="str">
            <v>TP CUSCO</v>
          </cell>
          <cell r="C5">
            <v>1</v>
          </cell>
          <cell r="D5">
            <v>1</v>
          </cell>
          <cell r="E5">
            <v>6</v>
          </cell>
          <cell r="F5">
            <v>1</v>
          </cell>
          <cell r="G5">
            <v>9</v>
          </cell>
        </row>
        <row r="6">
          <cell r="B6" t="str">
            <v>TP HUANCAYO</v>
          </cell>
          <cell r="C6">
            <v>25</v>
          </cell>
          <cell r="D6">
            <v>2</v>
          </cell>
          <cell r="E6">
            <v>44</v>
          </cell>
          <cell r="F6">
            <v>1</v>
          </cell>
          <cell r="G6">
            <v>72</v>
          </cell>
        </row>
        <row r="7">
          <cell r="B7" t="str">
            <v>TP ICA</v>
          </cell>
          <cell r="C7">
            <v>10</v>
          </cell>
          <cell r="D7">
            <v>1</v>
          </cell>
          <cell r="E7">
            <v>31</v>
          </cell>
          <cell r="F7">
            <v>1</v>
          </cell>
          <cell r="G7">
            <v>43</v>
          </cell>
        </row>
        <row r="8">
          <cell r="B8" t="str">
            <v>TP LARCO</v>
          </cell>
          <cell r="C8">
            <v>22</v>
          </cell>
          <cell r="D8">
            <v>3</v>
          </cell>
          <cell r="E8">
            <v>51</v>
          </cell>
          <cell r="F8">
            <v>0</v>
          </cell>
          <cell r="G8">
            <v>76</v>
          </cell>
        </row>
        <row r="9">
          <cell r="B9" t="str">
            <v>TP PIURA</v>
          </cell>
          <cell r="C9">
            <v>1</v>
          </cell>
          <cell r="D9">
            <v>6</v>
          </cell>
          <cell r="E9">
            <v>94</v>
          </cell>
          <cell r="F9">
            <v>0</v>
          </cell>
          <cell r="G9">
            <v>101</v>
          </cell>
        </row>
        <row r="10">
          <cell r="B10" t="str">
            <v>TP REPUBLICA</v>
          </cell>
          <cell r="C10">
            <v>19</v>
          </cell>
          <cell r="D10">
            <v>5</v>
          </cell>
          <cell r="E10">
            <v>136</v>
          </cell>
          <cell r="F10">
            <v>1</v>
          </cell>
          <cell r="G10">
            <v>161</v>
          </cell>
        </row>
        <row r="11">
          <cell r="B11" t="str">
            <v>TP TRUJILLO</v>
          </cell>
          <cell r="C11">
            <v>12</v>
          </cell>
          <cell r="D11">
            <v>0</v>
          </cell>
          <cell r="E11">
            <v>74</v>
          </cell>
          <cell r="F11">
            <v>9</v>
          </cell>
          <cell r="G11">
            <v>95</v>
          </cell>
        </row>
        <row r="12">
          <cell r="B12" t="str">
            <v>TPF CERCADO</v>
          </cell>
          <cell r="C12">
            <v>12</v>
          </cell>
          <cell r="D12">
            <v>0</v>
          </cell>
          <cell r="E12">
            <v>39</v>
          </cell>
          <cell r="F12">
            <v>0</v>
          </cell>
          <cell r="G12">
            <v>51</v>
          </cell>
        </row>
        <row r="13">
          <cell r="B13" t="str">
            <v>TPF CHORRILLOS</v>
          </cell>
          <cell r="C13">
            <v>10</v>
          </cell>
          <cell r="D13">
            <v>3</v>
          </cell>
          <cell r="E13">
            <v>38</v>
          </cell>
          <cell r="F13">
            <v>0</v>
          </cell>
          <cell r="G13">
            <v>51</v>
          </cell>
        </row>
        <row r="14">
          <cell r="B14" t="str">
            <v>TPF HUACHO</v>
          </cell>
          <cell r="C14">
            <v>4</v>
          </cell>
          <cell r="D14">
            <v>2</v>
          </cell>
          <cell r="E14">
            <v>11</v>
          </cell>
          <cell r="F14">
            <v>0</v>
          </cell>
          <cell r="G14">
            <v>17</v>
          </cell>
        </row>
        <row r="15">
          <cell r="B15" t="str">
            <v>TPF ILO</v>
          </cell>
          <cell r="C15">
            <v>3</v>
          </cell>
          <cell r="D15">
            <v>0</v>
          </cell>
          <cell r="E15">
            <v>10</v>
          </cell>
          <cell r="F15">
            <v>0</v>
          </cell>
          <cell r="G15">
            <v>13</v>
          </cell>
        </row>
        <row r="16">
          <cell r="B16" t="str">
            <v>TPF JOCKEY PLAZA</v>
          </cell>
          <cell r="C16">
            <v>7</v>
          </cell>
          <cell r="D16">
            <v>3</v>
          </cell>
          <cell r="E16">
            <v>80</v>
          </cell>
          <cell r="F16"/>
          <cell r="G16">
            <v>90</v>
          </cell>
        </row>
        <row r="17">
          <cell r="B17" t="str">
            <v>TPF MEGA PLAZA</v>
          </cell>
          <cell r="C17">
            <v>49</v>
          </cell>
          <cell r="D17">
            <v>14</v>
          </cell>
          <cell r="E17">
            <v>212</v>
          </cell>
          <cell r="F17">
            <v>2</v>
          </cell>
          <cell r="G17">
            <v>277</v>
          </cell>
        </row>
        <row r="18">
          <cell r="B18" t="str">
            <v>TPF MINKA</v>
          </cell>
          <cell r="C18">
            <v>15</v>
          </cell>
          <cell r="D18">
            <v>9</v>
          </cell>
          <cell r="E18">
            <v>76</v>
          </cell>
          <cell r="F18">
            <v>0</v>
          </cell>
          <cell r="G18">
            <v>100</v>
          </cell>
        </row>
        <row r="19">
          <cell r="B19" t="str">
            <v>TPF OPEN ANGAMOS</v>
          </cell>
          <cell r="C19">
            <v>5</v>
          </cell>
          <cell r="D19">
            <v>2</v>
          </cell>
          <cell r="E19">
            <v>12</v>
          </cell>
          <cell r="F19">
            <v>0</v>
          </cell>
          <cell r="G19">
            <v>19</v>
          </cell>
        </row>
        <row r="20">
          <cell r="B20" t="str">
            <v>TPF PLAZA SAN MIGUEL</v>
          </cell>
          <cell r="C20">
            <v>75</v>
          </cell>
          <cell r="D20">
            <v>6</v>
          </cell>
          <cell r="E20">
            <v>138</v>
          </cell>
          <cell r="F20">
            <v>1</v>
          </cell>
          <cell r="G20">
            <v>220</v>
          </cell>
        </row>
        <row r="21">
          <cell r="B21" t="str">
            <v>TPF SJ LURIGANCHO</v>
          </cell>
          <cell r="C21">
            <v>2</v>
          </cell>
          <cell r="D21">
            <v>4</v>
          </cell>
          <cell r="E21">
            <v>70</v>
          </cell>
          <cell r="F21">
            <v>0</v>
          </cell>
          <cell r="G21">
            <v>76</v>
          </cell>
        </row>
        <row r="22">
          <cell r="B22" t="str">
            <v>TPF TACNA</v>
          </cell>
          <cell r="C22">
            <v>3</v>
          </cell>
          <cell r="D22">
            <v>0</v>
          </cell>
          <cell r="E22">
            <v>19</v>
          </cell>
          <cell r="F22">
            <v>1</v>
          </cell>
          <cell r="G22">
            <v>23</v>
          </cell>
        </row>
        <row r="23">
          <cell r="B23" t="str">
            <v>TPF TALARA</v>
          </cell>
          <cell r="C23">
            <v>3</v>
          </cell>
          <cell r="D23">
            <v>0</v>
          </cell>
          <cell r="E23">
            <v>8</v>
          </cell>
          <cell r="F23">
            <v>1</v>
          </cell>
          <cell r="G23">
            <v>12</v>
          </cell>
        </row>
        <row r="24">
          <cell r="B24" t="str">
            <v>TPF TUMBES</v>
          </cell>
          <cell r="C24">
            <v>6</v>
          </cell>
          <cell r="D24">
            <v>0</v>
          </cell>
          <cell r="E24">
            <v>15</v>
          </cell>
          <cell r="F24">
            <v>0</v>
          </cell>
          <cell r="G24">
            <v>21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(CAT)"/>
      <sheetName val="Anexo J (AVH)"/>
      <sheetName val="RO"/>
      <sheetName val="Per + Emp"/>
      <sheetName val="TAB_Personas"/>
    </sheetNames>
    <sheetDataSet>
      <sheetData sheetId="0"/>
      <sheetData sheetId="1"/>
      <sheetData sheetId="2"/>
      <sheetData sheetId="3">
        <row r="2">
          <cell r="B2">
            <v>44409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525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A9706AC5-F2DD-4425-BA61-2E60EB573F40}">
  <we:reference id="wa200000556" version="1.1.0.0" store="en-US" storeType="OMEX"/>
  <we:alternateReferences>
    <we:reference id="WA200000556" version="1.1.0.0" store="" storeType="OMEX"/>
  </we:alternateReferences>
  <we:properties>
    <we:property name="Office.AutoShowTaskpaneWithDocument" value="true"/>
    <we:property name="documentId" value="&quot;7cc7db0e-ec4f-4d79-95ee-57350fda69a2&quot;"/>
  </we:properties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_xldudf_JIRA_JQL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0"/>
  <sheetViews>
    <sheetView showGridLines="0" tabSelected="1" zoomScale="70" zoomScaleNormal="70" workbookViewId="0"/>
  </sheetViews>
  <sheetFormatPr baseColWidth="10" defaultColWidth="9.1796875" defaultRowHeight="14.5" x14ac:dyDescent="0.35"/>
  <cols>
    <col min="1" max="1" width="5.7265625" style="17" customWidth="1"/>
    <col min="2" max="2" width="35.453125" style="17" bestFit="1" customWidth="1"/>
    <col min="3" max="3" width="40.26953125" style="17" bestFit="1" customWidth="1"/>
    <col min="4" max="4" width="34" style="17" bestFit="1" customWidth="1"/>
    <col min="5" max="5" width="14.1796875" style="17" customWidth="1"/>
    <col min="6" max="6" width="14.81640625" style="17" customWidth="1"/>
    <col min="7" max="7" width="28.7265625" style="17" bestFit="1" customWidth="1"/>
    <col min="8" max="9" width="9.1796875" style="17"/>
    <col min="10" max="10" width="28.7265625" style="17" bestFit="1" customWidth="1"/>
    <col min="11" max="16384" width="9.1796875" style="17"/>
  </cols>
  <sheetData>
    <row r="2" spans="2:5" x14ac:dyDescent="0.35">
      <c r="B2" s="63" t="s">
        <v>28</v>
      </c>
      <c r="C2" s="63"/>
      <c r="D2" s="63"/>
      <c r="E2" s="63"/>
    </row>
    <row r="3" spans="2:5" x14ac:dyDescent="0.35">
      <c r="B3" s="64" t="s">
        <v>0</v>
      </c>
      <c r="C3" s="64"/>
      <c r="D3" s="64"/>
      <c r="E3" s="64"/>
    </row>
    <row r="4" spans="2:5" x14ac:dyDescent="0.35">
      <c r="B4" s="63" t="s">
        <v>1</v>
      </c>
      <c r="C4" s="63"/>
      <c r="D4" s="63"/>
      <c r="E4" s="63"/>
    </row>
    <row r="5" spans="2:5" x14ac:dyDescent="0.35">
      <c r="B5" s="18"/>
      <c r="C5" s="18"/>
      <c r="D5" s="18"/>
      <c r="E5" s="18"/>
    </row>
    <row r="6" spans="2:5" x14ac:dyDescent="0.35">
      <c r="B6" s="17" t="s">
        <v>2</v>
      </c>
      <c r="C6" s="17" t="s">
        <v>45</v>
      </c>
    </row>
    <row r="7" spans="2:5" x14ac:dyDescent="0.35">
      <c r="B7" s="17" t="s">
        <v>3</v>
      </c>
      <c r="C7" s="25">
        <v>2021</v>
      </c>
    </row>
    <row r="8" spans="2:5" x14ac:dyDescent="0.35">
      <c r="B8" s="17" t="s">
        <v>4</v>
      </c>
      <c r="C8" t="str">
        <f>'Anexo G (TEAP)'!$C$8</f>
        <v>Setiembre</v>
      </c>
    </row>
    <row r="9" spans="2:5" x14ac:dyDescent="0.35">
      <c r="B9" s="17" t="s">
        <v>6</v>
      </c>
      <c r="C9" s="61" t="s">
        <v>7</v>
      </c>
      <c r="D9" s="61"/>
    </row>
    <row r="10" spans="2:5" x14ac:dyDescent="0.35">
      <c r="B10" s="17" t="s">
        <v>5</v>
      </c>
      <c r="C10" s="62" t="s">
        <v>8</v>
      </c>
      <c r="D10" s="62"/>
    </row>
    <row r="11" spans="2:5" x14ac:dyDescent="0.35">
      <c r="C11" s="62"/>
      <c r="D11" s="62"/>
    </row>
    <row r="13" spans="2:5" s="24" customFormat="1" ht="50.25" customHeight="1" x14ac:dyDescent="0.35">
      <c r="B13" s="33" t="s">
        <v>9</v>
      </c>
      <c r="C13" s="16" t="s">
        <v>11</v>
      </c>
      <c r="D13" s="16" t="s">
        <v>12</v>
      </c>
      <c r="E13" s="33" t="s">
        <v>13</v>
      </c>
    </row>
    <row r="14" spans="2:5" x14ac:dyDescent="0.35">
      <c r="B14" s="40" t="s">
        <v>46</v>
      </c>
      <c r="C14" s="27">
        <v>0.50691635824123837</v>
      </c>
      <c r="D14" s="28">
        <v>225</v>
      </c>
      <c r="E14" s="29">
        <f>IFERROR(C14/D14,0)</f>
        <v>2.2529615921832815E-3</v>
      </c>
    </row>
    <row r="15" spans="2:5" x14ac:dyDescent="0.35">
      <c r="B15" s="40" t="s">
        <v>47</v>
      </c>
      <c r="C15" s="27">
        <v>0.50691635824123837</v>
      </c>
      <c r="D15" s="28">
        <v>225</v>
      </c>
      <c r="E15" s="29">
        <f t="shared" ref="E15:E40" si="0">IFERROR(C15/D15,0)</f>
        <v>2.2529615921832815E-3</v>
      </c>
    </row>
    <row r="16" spans="2:5" x14ac:dyDescent="0.35">
      <c r="B16" s="40" t="s">
        <v>48</v>
      </c>
      <c r="C16" s="27">
        <v>0.50691635824123837</v>
      </c>
      <c r="D16" s="28">
        <v>270</v>
      </c>
      <c r="E16" s="29">
        <f t="shared" si="0"/>
        <v>1.877467993486068E-3</v>
      </c>
    </row>
    <row r="17" spans="2:5" x14ac:dyDescent="0.35">
      <c r="B17" s="40" t="s">
        <v>49</v>
      </c>
      <c r="C17" s="27">
        <v>0.50691635824123837</v>
      </c>
      <c r="D17" s="28">
        <v>225</v>
      </c>
      <c r="E17" s="29">
        <f t="shared" si="0"/>
        <v>2.2529615921832815E-3</v>
      </c>
    </row>
    <row r="18" spans="2:5" x14ac:dyDescent="0.35">
      <c r="B18" s="40" t="s">
        <v>50</v>
      </c>
      <c r="C18" s="27">
        <v>0.50691635824123837</v>
      </c>
      <c r="D18" s="28">
        <v>225</v>
      </c>
      <c r="E18" s="29">
        <f t="shared" si="0"/>
        <v>2.2529615921832815E-3</v>
      </c>
    </row>
    <row r="19" spans="2:5" x14ac:dyDescent="0.35">
      <c r="B19" s="40" t="s">
        <v>51</v>
      </c>
      <c r="C19" s="27">
        <v>0.50691635824123837</v>
      </c>
      <c r="D19" s="28">
        <v>282.5</v>
      </c>
      <c r="E19" s="29">
        <f t="shared" si="0"/>
        <v>1.7943941884645605E-3</v>
      </c>
    </row>
    <row r="20" spans="2:5" x14ac:dyDescent="0.35">
      <c r="B20" s="40" t="s">
        <v>52</v>
      </c>
      <c r="C20" s="27">
        <v>0.50691635824123837</v>
      </c>
      <c r="D20" s="28">
        <v>272.5</v>
      </c>
      <c r="E20" s="29">
        <f t="shared" si="0"/>
        <v>1.8602435164816087E-3</v>
      </c>
    </row>
    <row r="21" spans="2:5" x14ac:dyDescent="0.35">
      <c r="B21" s="40" t="s">
        <v>53</v>
      </c>
      <c r="C21" s="27">
        <v>0.50691635824123837</v>
      </c>
      <c r="D21" s="28">
        <v>217.5</v>
      </c>
      <c r="E21" s="29">
        <f t="shared" si="0"/>
        <v>2.3306499229482224E-3</v>
      </c>
    </row>
    <row r="22" spans="2:5" x14ac:dyDescent="0.35">
      <c r="B22" s="40" t="s">
        <v>54</v>
      </c>
      <c r="C22" s="27">
        <v>0.50691635824123837</v>
      </c>
      <c r="D22" s="28">
        <v>255</v>
      </c>
      <c r="E22" s="29">
        <f t="shared" si="0"/>
        <v>1.9879072872205426E-3</v>
      </c>
    </row>
    <row r="23" spans="2:5" x14ac:dyDescent="0.35">
      <c r="B23" s="40" t="s">
        <v>55</v>
      </c>
      <c r="C23" s="27">
        <v>0.6517496034530208</v>
      </c>
      <c r="D23" s="28">
        <v>366</v>
      </c>
      <c r="E23" s="29">
        <f t="shared" si="0"/>
        <v>1.780736621456341E-3</v>
      </c>
    </row>
    <row r="24" spans="2:5" x14ac:dyDescent="0.35">
      <c r="B24" s="40" t="s">
        <v>56</v>
      </c>
      <c r="C24" s="27">
        <v>1.3767496034530209</v>
      </c>
      <c r="D24" s="28">
        <v>372</v>
      </c>
      <c r="E24" s="29">
        <f t="shared" si="0"/>
        <v>3.7009397942285509E-3</v>
      </c>
    </row>
    <row r="25" spans="2:5" x14ac:dyDescent="0.35">
      <c r="B25" s="40" t="s">
        <v>75</v>
      </c>
      <c r="C25" s="27">
        <v>1.2319163582412385</v>
      </c>
      <c r="D25" s="28">
        <v>275</v>
      </c>
      <c r="E25" s="29">
        <f t="shared" si="0"/>
        <v>4.4796958481499579E-3</v>
      </c>
    </row>
    <row r="26" spans="2:5" x14ac:dyDescent="0.35">
      <c r="B26" s="40" t="s">
        <v>76</v>
      </c>
      <c r="C26" s="27">
        <v>0.50691635824123837</v>
      </c>
      <c r="D26" s="28">
        <v>235</v>
      </c>
      <c r="E26" s="29">
        <f t="shared" si="0"/>
        <v>2.1570908861329291E-3</v>
      </c>
    </row>
    <row r="27" spans="2:5" x14ac:dyDescent="0.35">
      <c r="B27" s="40" t="s">
        <v>77</v>
      </c>
      <c r="C27" s="27">
        <v>0.50691635824123837</v>
      </c>
      <c r="D27" s="28">
        <v>275</v>
      </c>
      <c r="E27" s="29">
        <f t="shared" si="0"/>
        <v>1.8433322117863214E-3</v>
      </c>
    </row>
    <row r="28" spans="2:5" x14ac:dyDescent="0.35">
      <c r="B28" s="40" t="s">
        <v>57</v>
      </c>
      <c r="C28" s="27">
        <v>0.6517496034530208</v>
      </c>
      <c r="D28" s="28">
        <v>403</v>
      </c>
      <c r="E28" s="29">
        <f t="shared" si="0"/>
        <v>1.6172446735806967E-3</v>
      </c>
    </row>
    <row r="29" spans="2:5" x14ac:dyDescent="0.35">
      <c r="B29" s="40" t="s">
        <v>78</v>
      </c>
      <c r="C29" s="27">
        <v>1.3767496034530209</v>
      </c>
      <c r="D29" s="28">
        <v>372</v>
      </c>
      <c r="E29" s="29">
        <f t="shared" si="0"/>
        <v>3.7009397942285509E-3</v>
      </c>
    </row>
    <row r="30" spans="2:5" x14ac:dyDescent="0.35">
      <c r="B30" s="40" t="s">
        <v>58</v>
      </c>
      <c r="C30" s="27">
        <v>1.2319163582412385</v>
      </c>
      <c r="D30" s="28">
        <v>275</v>
      </c>
      <c r="E30" s="29">
        <f t="shared" si="0"/>
        <v>4.4796958481499579E-3</v>
      </c>
    </row>
    <row r="31" spans="2:5" x14ac:dyDescent="0.35">
      <c r="B31" s="40" t="s">
        <v>59</v>
      </c>
      <c r="C31" s="27">
        <v>1.3767496034530209</v>
      </c>
      <c r="D31" s="28">
        <v>372</v>
      </c>
      <c r="E31" s="29">
        <f t="shared" si="0"/>
        <v>3.7009397942285509E-3</v>
      </c>
    </row>
    <row r="32" spans="2:5" x14ac:dyDescent="0.35">
      <c r="B32" s="40" t="s">
        <v>60</v>
      </c>
      <c r="C32" s="27">
        <v>1.3767496034530209</v>
      </c>
      <c r="D32" s="28">
        <v>372</v>
      </c>
      <c r="E32" s="29">
        <f t="shared" si="0"/>
        <v>3.7009397942285509E-3</v>
      </c>
    </row>
    <row r="33" spans="2:5" x14ac:dyDescent="0.35">
      <c r="B33" s="40" t="s">
        <v>79</v>
      </c>
      <c r="C33" s="27">
        <v>1.2319163582412385</v>
      </c>
      <c r="D33" s="28">
        <v>300</v>
      </c>
      <c r="E33" s="29">
        <f t="shared" si="0"/>
        <v>4.106387860804128E-3</v>
      </c>
    </row>
    <row r="34" spans="2:5" x14ac:dyDescent="0.35">
      <c r="B34" s="40" t="s">
        <v>80</v>
      </c>
      <c r="C34" s="27">
        <v>0.50691635824123837</v>
      </c>
      <c r="D34" s="28">
        <v>275</v>
      </c>
      <c r="E34" s="29">
        <f t="shared" si="0"/>
        <v>1.8433322117863214E-3</v>
      </c>
    </row>
    <row r="35" spans="2:5" x14ac:dyDescent="0.35">
      <c r="B35" s="26" t="s">
        <v>81</v>
      </c>
      <c r="C35" s="27">
        <v>0.50691635824123837</v>
      </c>
      <c r="D35" s="28">
        <v>225</v>
      </c>
      <c r="E35" s="29">
        <f t="shared" si="0"/>
        <v>2.2529615921832815E-3</v>
      </c>
    </row>
    <row r="36" spans="2:5" x14ac:dyDescent="0.35">
      <c r="B36" s="26" t="s">
        <v>61</v>
      </c>
      <c r="C36" s="27">
        <v>0.50691635824123837</v>
      </c>
      <c r="D36" s="28">
        <v>245</v>
      </c>
      <c r="E36" s="29">
        <f t="shared" si="0"/>
        <v>2.0690463601683198E-3</v>
      </c>
    </row>
    <row r="37" spans="2:5" x14ac:dyDescent="0.35">
      <c r="B37" s="26" t="s">
        <v>43</v>
      </c>
      <c r="C37" s="27">
        <v>1.8683488632319929</v>
      </c>
      <c r="D37" s="28">
        <v>450</v>
      </c>
      <c r="E37" s="29">
        <f t="shared" si="0"/>
        <v>4.1518863627377622E-3</v>
      </c>
    </row>
    <row r="38" spans="2:5" x14ac:dyDescent="0.35">
      <c r="B38" s="26" t="s">
        <v>44</v>
      </c>
      <c r="C38" s="27">
        <v>1.8683488632319929</v>
      </c>
      <c r="D38" s="28">
        <v>450</v>
      </c>
      <c r="E38" s="29">
        <f t="shared" si="0"/>
        <v>4.1518863627377622E-3</v>
      </c>
    </row>
    <row r="39" spans="2:5" x14ac:dyDescent="0.35">
      <c r="B39" s="26" t="s">
        <v>36</v>
      </c>
      <c r="C39" s="27">
        <v>1.8683488632319929</v>
      </c>
      <c r="D39" s="28">
        <v>450</v>
      </c>
      <c r="E39" s="29">
        <f t="shared" si="0"/>
        <v>4.1518863627377622E-3</v>
      </c>
    </row>
    <row r="40" spans="2:5" x14ac:dyDescent="0.35">
      <c r="B40" s="30" t="s">
        <v>10</v>
      </c>
      <c r="C40" s="31">
        <f>SUM(C14:C39)</f>
        <v>23.208122300515157</v>
      </c>
      <c r="D40" s="31">
        <f>SUM(D14:D39)</f>
        <v>7909.5</v>
      </c>
      <c r="E40" s="32">
        <f t="shared" si="0"/>
        <v>2.9342085214634499E-3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98324-4BC3-4E49-B411-70C6F4DF7B03}">
  <dimension ref="B2:M84"/>
  <sheetViews>
    <sheetView showGridLines="0" zoomScale="85" zoomScaleNormal="85" workbookViewId="0"/>
  </sheetViews>
  <sheetFormatPr baseColWidth="10" defaultColWidth="9.1796875" defaultRowHeight="14.5" x14ac:dyDescent="0.35"/>
  <cols>
    <col min="1" max="1" width="5.26953125" customWidth="1"/>
    <col min="2" max="2" width="28.54296875" bestFit="1" customWidth="1"/>
    <col min="3" max="3" width="37.1796875" bestFit="1" customWidth="1"/>
    <col min="4" max="7" width="10.54296875" customWidth="1"/>
    <col min="8" max="8" width="14.7265625" customWidth="1"/>
    <col min="10" max="10" width="14.1796875" customWidth="1"/>
  </cols>
  <sheetData>
    <row r="2" spans="2:13" x14ac:dyDescent="0.35">
      <c r="B2" s="68" t="s">
        <v>29</v>
      </c>
      <c r="C2" s="68"/>
      <c r="D2" s="68"/>
      <c r="E2" s="68"/>
      <c r="F2" s="68"/>
      <c r="G2" s="68"/>
      <c r="H2" s="68"/>
      <c r="K2" s="59"/>
    </row>
    <row r="3" spans="2:13" x14ac:dyDescent="0.35">
      <c r="B3" s="64" t="s">
        <v>14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2:13" x14ac:dyDescent="0.35">
      <c r="B4" s="68" t="s">
        <v>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6" spans="2:13" x14ac:dyDescent="0.35">
      <c r="B6" t="s">
        <v>2</v>
      </c>
      <c r="C6" t="s">
        <v>45</v>
      </c>
    </row>
    <row r="7" spans="2:13" x14ac:dyDescent="0.35">
      <c r="B7" t="s">
        <v>3</v>
      </c>
      <c r="C7" s="60">
        <v>2021</v>
      </c>
    </row>
    <row r="8" spans="2:13" x14ac:dyDescent="0.35">
      <c r="B8" t="s">
        <v>4</v>
      </c>
      <c r="C8" t="s">
        <v>84</v>
      </c>
    </row>
    <row r="9" spans="2:13" ht="15" customHeight="1" x14ac:dyDescent="0.35">
      <c r="B9" t="s">
        <v>6</v>
      </c>
      <c r="C9" s="69" t="s">
        <v>15</v>
      </c>
      <c r="D9" s="69"/>
      <c r="E9" s="69"/>
      <c r="F9" s="69"/>
      <c r="J9" s="1"/>
      <c r="K9" s="1"/>
      <c r="L9" s="1"/>
    </row>
    <row r="10" spans="2:13" ht="15" customHeight="1" x14ac:dyDescent="0.35">
      <c r="B10" t="s">
        <v>5</v>
      </c>
      <c r="C10" s="62" t="s">
        <v>16</v>
      </c>
      <c r="D10" s="62"/>
      <c r="E10" s="62"/>
      <c r="F10" s="62"/>
      <c r="G10" s="2"/>
      <c r="I10" s="65"/>
      <c r="J10" s="65"/>
      <c r="K10" s="65"/>
      <c r="L10" s="65"/>
      <c r="M10" s="2"/>
    </row>
    <row r="11" spans="2:13" x14ac:dyDescent="0.35">
      <c r="D11" s="21">
        <v>2</v>
      </c>
      <c r="E11" s="21">
        <v>3</v>
      </c>
      <c r="F11" s="21">
        <v>4</v>
      </c>
      <c r="G11" s="21">
        <v>5</v>
      </c>
    </row>
    <row r="12" spans="2:13" x14ac:dyDescent="0.35">
      <c r="B12" s="66" t="s">
        <v>9</v>
      </c>
      <c r="C12" s="66"/>
      <c r="D12" s="57" t="s">
        <v>37</v>
      </c>
      <c r="E12" s="57" t="s">
        <v>20</v>
      </c>
      <c r="F12" s="13" t="s">
        <v>38</v>
      </c>
      <c r="G12" s="13" t="s">
        <v>39</v>
      </c>
      <c r="H12" s="13" t="s">
        <v>40</v>
      </c>
    </row>
    <row r="13" spans="2:13" x14ac:dyDescent="0.35">
      <c r="B13" s="35" t="s">
        <v>46</v>
      </c>
      <c r="C13" s="4" t="s">
        <v>17</v>
      </c>
      <c r="D13" s="5">
        <f>IFERROR(VLOOKUP($B13,[1]_2TOsiptel!$B:$F,5,0),"")</f>
        <v>77</v>
      </c>
      <c r="E13" s="5">
        <f>IFERROR(VLOOKUP($B13,[1]_2TOsiptel!$B:$F,3,0),"")</f>
        <v>592</v>
      </c>
      <c r="F13" s="5">
        <f>IFERROR(VLOOKUP($B13,[1]_2TOsiptel!$B:$F,4,0),"")</f>
        <v>3734</v>
      </c>
      <c r="G13" s="5">
        <f>IFERROR(VLOOKUP($B13,[1]_2TOsiptel!$B:$F,2,0),"")</f>
        <v>680</v>
      </c>
      <c r="H13" s="6">
        <f>IF(SUM(D13:G13)&gt;0,SUM(D13:G13),"")</f>
        <v>5083</v>
      </c>
      <c r="I13" s="22"/>
      <c r="J13" s="23"/>
    </row>
    <row r="14" spans="2:13" x14ac:dyDescent="0.35">
      <c r="B14" s="36"/>
      <c r="C14" s="4" t="s">
        <v>18</v>
      </c>
      <c r="D14" s="5">
        <f>IFERROR(VLOOKUP($B13,[1]_1TOsipte!$B:$G,5,0),"")</f>
        <v>85</v>
      </c>
      <c r="E14" s="5">
        <f>IFERROR(VLOOKUP($B13,[1]_1TOsipte!$B:$G,3,0),"")</f>
        <v>603</v>
      </c>
      <c r="F14" s="5">
        <f>IFERROR(VLOOKUP($B13,[1]_1TOsipte!$B:$G,4,0),"")</f>
        <v>3852</v>
      </c>
      <c r="G14" s="5">
        <f>IFERROR(VLOOKUP($B13,[1]_1TOsipte!$B:$G,2,0),"")</f>
        <v>682</v>
      </c>
      <c r="H14" s="6">
        <f>IF(SUM(D14:G14)&gt;0,SUM(D14:G14),"")</f>
        <v>5222</v>
      </c>
      <c r="I14" s="22"/>
      <c r="J14" s="23"/>
    </row>
    <row r="15" spans="2:13" x14ac:dyDescent="0.35">
      <c r="B15" s="37"/>
      <c r="C15" s="4" t="s">
        <v>19</v>
      </c>
      <c r="D15" s="7">
        <f>IFERROR((D13/D14),"")</f>
        <v>0.90588235294117647</v>
      </c>
      <c r="E15" s="7">
        <f>IFERROR((E13/E14),"")</f>
        <v>0.98175787728026531</v>
      </c>
      <c r="F15" s="7">
        <f>IFERROR((F13/F14),"")</f>
        <v>0.96936656282450673</v>
      </c>
      <c r="G15" s="7">
        <f>IFERROR((G13/G14),"")</f>
        <v>0.99706744868035191</v>
      </c>
      <c r="H15" s="7">
        <f>IFERROR((H13/H14),"")</f>
        <v>0.97338184603600153</v>
      </c>
      <c r="I15" s="22"/>
      <c r="J15" s="23"/>
    </row>
    <row r="16" spans="2:13" x14ac:dyDescent="0.35">
      <c r="B16" s="35" t="s">
        <v>47</v>
      </c>
      <c r="C16" s="4" t="s">
        <v>17</v>
      </c>
      <c r="D16" s="5">
        <f>IFERROR(VLOOKUP($B16,[1]_2TOsiptel!$B:$F,5,0),"")</f>
        <v>3</v>
      </c>
      <c r="E16" s="5">
        <f>IFERROR(VLOOKUP($B16,[1]_2TOsiptel!$B:$F,3,0),"")</f>
        <v>141</v>
      </c>
      <c r="F16" s="5">
        <f>IFERROR(VLOOKUP($B16,[1]_2TOsiptel!$B:$F,4,0),"")</f>
        <v>2600</v>
      </c>
      <c r="G16" s="5">
        <f>IFERROR(VLOOKUP($B16,[1]_2TOsiptel!$B:$F,2,0),"")</f>
        <v>462</v>
      </c>
      <c r="H16" s="6">
        <f t="shared" ref="H16:H17" si="0">IF(SUM(D16:G16)&gt;0,SUM(D16:G16),"")</f>
        <v>3206</v>
      </c>
      <c r="I16" s="22"/>
      <c r="J16" s="23"/>
    </row>
    <row r="17" spans="2:10" x14ac:dyDescent="0.35">
      <c r="B17" s="36"/>
      <c r="C17" s="4" t="s">
        <v>18</v>
      </c>
      <c r="D17" s="5">
        <f>IFERROR(VLOOKUP($B16,[1]_1TOsipte!$B:$G,5,0),"")</f>
        <v>3</v>
      </c>
      <c r="E17" s="5">
        <f>IFERROR(VLOOKUP($B16,[1]_1TOsipte!$B:$G,3,0),"")</f>
        <v>150</v>
      </c>
      <c r="F17" s="5">
        <f>IFERROR(VLOOKUP($B16,[1]_1TOsipte!$B:$G,4,0),"")</f>
        <v>2698</v>
      </c>
      <c r="G17" s="5">
        <f>IFERROR(VLOOKUP($B16,[1]_1TOsipte!$B:$G,2,0),"")</f>
        <v>474</v>
      </c>
      <c r="H17" s="6">
        <f t="shared" si="0"/>
        <v>3325</v>
      </c>
      <c r="I17" s="22"/>
      <c r="J17" s="23"/>
    </row>
    <row r="18" spans="2:10" x14ac:dyDescent="0.35">
      <c r="B18" s="37"/>
      <c r="C18" s="4" t="s">
        <v>19</v>
      </c>
      <c r="D18" s="7">
        <f t="shared" ref="D18:H18" si="1">IFERROR((D16/D17),"")</f>
        <v>1</v>
      </c>
      <c r="E18" s="7">
        <f t="shared" si="1"/>
        <v>0.94</v>
      </c>
      <c r="F18" s="7">
        <f t="shared" si="1"/>
        <v>0.96367679762787251</v>
      </c>
      <c r="G18" s="7">
        <f t="shared" si="1"/>
        <v>0.97468354430379744</v>
      </c>
      <c r="H18" s="7">
        <f t="shared" si="1"/>
        <v>0.96421052631578952</v>
      </c>
      <c r="I18" s="22"/>
      <c r="J18" s="23"/>
    </row>
    <row r="19" spans="2:10" x14ac:dyDescent="0.35">
      <c r="B19" s="35" t="s">
        <v>48</v>
      </c>
      <c r="C19" s="4" t="s">
        <v>17</v>
      </c>
      <c r="D19" s="5">
        <f>IFERROR(VLOOKUP($B19,[1]_2TOsiptel!$B:$F,5,0),"")</f>
        <v>15</v>
      </c>
      <c r="E19" s="5">
        <f>IFERROR(VLOOKUP($B19,[1]_2TOsiptel!$B:$F,3,0),"")</f>
        <v>231</v>
      </c>
      <c r="F19" s="5">
        <f>IFERROR(VLOOKUP($B19,[1]_2TOsiptel!$B:$F,4,0),"")</f>
        <v>5426</v>
      </c>
      <c r="G19" s="5">
        <f>IFERROR(VLOOKUP($B19,[1]_2TOsiptel!$B:$F,2,0),"")</f>
        <v>972</v>
      </c>
      <c r="H19" s="6">
        <f t="shared" ref="H19:H20" si="2">IF(SUM(D19:G19)&gt;0,SUM(D19:G19),"")</f>
        <v>6644</v>
      </c>
      <c r="I19" s="22"/>
      <c r="J19" s="23"/>
    </row>
    <row r="20" spans="2:10" x14ac:dyDescent="0.35">
      <c r="B20" s="36"/>
      <c r="C20" s="4" t="s">
        <v>18</v>
      </c>
      <c r="D20" s="5">
        <f>IFERROR(VLOOKUP($B19,[1]_1TOsipte!$B:$G,5,0),"")</f>
        <v>19</v>
      </c>
      <c r="E20" s="5">
        <f>IFERROR(VLOOKUP($B19,[1]_1TOsipte!$B:$G,3,0),"")</f>
        <v>238</v>
      </c>
      <c r="F20" s="5">
        <f>IFERROR(VLOOKUP($B19,[1]_1TOsipte!$B:$G,4,0),"")</f>
        <v>5563</v>
      </c>
      <c r="G20" s="5">
        <f>IFERROR(VLOOKUP($B19,[1]_1TOsipte!$B:$G,2,0),"")</f>
        <v>979</v>
      </c>
      <c r="H20" s="6">
        <f t="shared" si="2"/>
        <v>6799</v>
      </c>
      <c r="I20" s="22"/>
      <c r="J20" s="23"/>
    </row>
    <row r="21" spans="2:10" x14ac:dyDescent="0.35">
      <c r="B21" s="37"/>
      <c r="C21" s="4" t="s">
        <v>19</v>
      </c>
      <c r="D21" s="7">
        <f t="shared" ref="D21:H21" si="3">IFERROR((D19/D20),"")</f>
        <v>0.78947368421052633</v>
      </c>
      <c r="E21" s="7">
        <f t="shared" si="3"/>
        <v>0.97058823529411764</v>
      </c>
      <c r="F21" s="7">
        <f t="shared" si="3"/>
        <v>0.97537300017975914</v>
      </c>
      <c r="G21" s="7">
        <f t="shared" si="3"/>
        <v>0.99284984678243104</v>
      </c>
      <c r="H21" s="7">
        <f t="shared" si="3"/>
        <v>0.97720252978379174</v>
      </c>
      <c r="I21" s="22"/>
      <c r="J21" s="23"/>
    </row>
    <row r="22" spans="2:10" x14ac:dyDescent="0.35">
      <c r="B22" s="35" t="s">
        <v>82</v>
      </c>
      <c r="C22" s="4" t="s">
        <v>17</v>
      </c>
      <c r="D22" s="5">
        <f>IFERROR(VLOOKUP($B22,[1]_2TOsiptel!$B:$F,5,0),"")</f>
        <v>527</v>
      </c>
      <c r="E22" s="5">
        <f>IFERROR(VLOOKUP($B22,[1]_2TOsiptel!$B:$F,3,0),"")</f>
        <v>104</v>
      </c>
      <c r="F22" s="5">
        <f>IFERROR(VLOOKUP($B22,[1]_2TOsiptel!$B:$F,4,0),"")</f>
        <v>890</v>
      </c>
      <c r="G22" s="5">
        <f>IFERROR(VLOOKUP($B22,[1]_2TOsiptel!$B:$F,2,0),"")</f>
        <v>614</v>
      </c>
      <c r="H22" s="6">
        <f t="shared" ref="H22:H23" si="4">IF(SUM(D22:G22)&gt;0,SUM(D22:G22),"")</f>
        <v>2135</v>
      </c>
      <c r="I22" s="22"/>
      <c r="J22" s="23"/>
    </row>
    <row r="23" spans="2:10" x14ac:dyDescent="0.35">
      <c r="B23" s="36"/>
      <c r="C23" s="4" t="s">
        <v>18</v>
      </c>
      <c r="D23" s="5">
        <f>IFERROR(VLOOKUP($B22,[1]_1TOsipte!$B:$G,5,0),"")</f>
        <v>552</v>
      </c>
      <c r="E23" s="5">
        <f>IFERROR(VLOOKUP($B22,[1]_1TOsipte!$B:$G,3,0),"")</f>
        <v>111</v>
      </c>
      <c r="F23" s="5">
        <f>IFERROR(VLOOKUP($B22,[1]_1TOsipte!$B:$G,4,0),"")</f>
        <v>983</v>
      </c>
      <c r="G23" s="5">
        <f>IFERROR(VLOOKUP($B22,[1]_1TOsipte!$B:$G,2,0),"")</f>
        <v>629</v>
      </c>
      <c r="H23" s="6">
        <f t="shared" si="4"/>
        <v>2275</v>
      </c>
      <c r="I23" s="22"/>
      <c r="J23" s="23"/>
    </row>
    <row r="24" spans="2:10" x14ac:dyDescent="0.35">
      <c r="B24" s="37"/>
      <c r="C24" s="4" t="s">
        <v>19</v>
      </c>
      <c r="D24" s="7">
        <f t="shared" ref="D24:H24" si="5">IFERROR((D22/D23),"")</f>
        <v>0.95471014492753625</v>
      </c>
      <c r="E24" s="7">
        <f t="shared" si="5"/>
        <v>0.93693693693693691</v>
      </c>
      <c r="F24" s="7">
        <f t="shared" si="5"/>
        <v>0.90539165818921663</v>
      </c>
      <c r="G24" s="7">
        <f t="shared" si="5"/>
        <v>0.97615262321144669</v>
      </c>
      <c r="H24" s="7">
        <f t="shared" si="5"/>
        <v>0.93846153846153846</v>
      </c>
      <c r="I24" s="22"/>
      <c r="J24" s="23"/>
    </row>
    <row r="25" spans="2:10" x14ac:dyDescent="0.35">
      <c r="B25" s="35" t="s">
        <v>49</v>
      </c>
      <c r="C25" s="4" t="s">
        <v>17</v>
      </c>
      <c r="D25" s="5">
        <f>IFERROR(VLOOKUP($B25,[1]_2TOsiptel!$B:$F,5,0),"")</f>
        <v>191</v>
      </c>
      <c r="E25" s="5">
        <f>IFERROR(VLOOKUP($B25,[1]_2TOsiptel!$B:$F,3,0),"")</f>
        <v>197</v>
      </c>
      <c r="F25" s="5">
        <f>IFERROR(VLOOKUP($B25,[1]_2TOsiptel!$B:$F,4,0),"")</f>
        <v>2811</v>
      </c>
      <c r="G25" s="5">
        <f>IFERROR(VLOOKUP($B25,[1]_2TOsiptel!$B:$F,2,0),"")</f>
        <v>353</v>
      </c>
      <c r="H25" s="6">
        <f t="shared" ref="H25:H26" si="6">IF(SUM(D25:G25)&gt;0,SUM(D25:G25),"")</f>
        <v>3552</v>
      </c>
      <c r="I25" s="22"/>
      <c r="J25" s="23"/>
    </row>
    <row r="26" spans="2:10" x14ac:dyDescent="0.35">
      <c r="B26" s="36"/>
      <c r="C26" s="4" t="s">
        <v>18</v>
      </c>
      <c r="D26" s="5">
        <f>IFERROR(VLOOKUP($B25,[1]_1TOsipte!$B:$G,5,0),"")</f>
        <v>209</v>
      </c>
      <c r="E26" s="5">
        <f>IFERROR(VLOOKUP($B25,[1]_1TOsipte!$B:$G,3,0),"")</f>
        <v>207</v>
      </c>
      <c r="F26" s="5">
        <f>IFERROR(VLOOKUP($B25,[1]_1TOsipte!$B:$G,4,0),"")</f>
        <v>2916</v>
      </c>
      <c r="G26" s="5">
        <f>IFERROR(VLOOKUP($B25,[1]_1TOsipte!$B:$G,2,0),"")</f>
        <v>491</v>
      </c>
      <c r="H26" s="6">
        <f t="shared" si="6"/>
        <v>3823</v>
      </c>
      <c r="I26" s="22"/>
      <c r="J26" s="23"/>
    </row>
    <row r="27" spans="2:10" x14ac:dyDescent="0.35">
      <c r="B27" s="37"/>
      <c r="C27" s="4" t="s">
        <v>19</v>
      </c>
      <c r="D27" s="7">
        <f t="shared" ref="D27:H27" si="7">IFERROR((D25/D26),"")</f>
        <v>0.9138755980861244</v>
      </c>
      <c r="E27" s="7">
        <f t="shared" si="7"/>
        <v>0.95169082125603865</v>
      </c>
      <c r="F27" s="7">
        <f t="shared" si="7"/>
        <v>0.96399176954732513</v>
      </c>
      <c r="G27" s="7">
        <f t="shared" si="7"/>
        <v>0.71894093686354377</v>
      </c>
      <c r="H27" s="7">
        <f t="shared" si="7"/>
        <v>0.9291132618362542</v>
      </c>
      <c r="I27" s="22"/>
      <c r="J27" s="23"/>
    </row>
    <row r="28" spans="2:10" x14ac:dyDescent="0.35">
      <c r="B28" s="35" t="s">
        <v>50</v>
      </c>
      <c r="C28" s="4" t="s">
        <v>17</v>
      </c>
      <c r="D28" s="5">
        <f>IFERROR(VLOOKUP($B28,[1]_2TOsiptel!$B:$F,5,0),"")</f>
        <v>2</v>
      </c>
      <c r="E28" s="5">
        <f>IFERROR(VLOOKUP($B28,[1]_2TOsiptel!$B:$F,3,0),"")</f>
        <v>29</v>
      </c>
      <c r="F28" s="5">
        <f>IFERROR(VLOOKUP($B28,[1]_2TOsiptel!$B:$F,4,0),"")</f>
        <v>1291</v>
      </c>
      <c r="G28" s="5">
        <f>IFERROR(VLOOKUP($B28,[1]_2TOsiptel!$B:$F,2,0),"")</f>
        <v>432</v>
      </c>
      <c r="H28" s="6">
        <f t="shared" ref="H28:H29" si="8">IF(SUM(D28:G28)&gt;0,SUM(D28:G28),"")</f>
        <v>1754</v>
      </c>
      <c r="I28" s="22"/>
      <c r="J28" s="23"/>
    </row>
    <row r="29" spans="2:10" x14ac:dyDescent="0.35">
      <c r="B29" s="36"/>
      <c r="C29" s="4" t="s">
        <v>18</v>
      </c>
      <c r="D29" s="5">
        <f>IFERROR(VLOOKUP($B28,[1]_1TOsipte!$B:$G,5,0),"")</f>
        <v>3</v>
      </c>
      <c r="E29" s="5">
        <f>IFERROR(VLOOKUP($B28,[1]_1TOsipte!$B:$G,3,0),"")</f>
        <v>35</v>
      </c>
      <c r="F29" s="5">
        <f>IFERROR(VLOOKUP($B28,[1]_1TOsipte!$B:$G,4,0),"")</f>
        <v>1366</v>
      </c>
      <c r="G29" s="5">
        <f>IFERROR(VLOOKUP($B28,[1]_1TOsipte!$B:$G,2,0),"")</f>
        <v>449</v>
      </c>
      <c r="H29" s="6">
        <f t="shared" si="8"/>
        <v>1853</v>
      </c>
      <c r="I29" s="22"/>
      <c r="J29" s="23"/>
    </row>
    <row r="30" spans="2:10" x14ac:dyDescent="0.35">
      <c r="B30" s="37"/>
      <c r="C30" s="4" t="s">
        <v>19</v>
      </c>
      <c r="D30" s="7">
        <f t="shared" ref="D30:H30" si="9">IFERROR((D28/D29),"")</f>
        <v>0.66666666666666663</v>
      </c>
      <c r="E30" s="7">
        <f t="shared" si="9"/>
        <v>0.82857142857142863</v>
      </c>
      <c r="F30" s="7">
        <f t="shared" si="9"/>
        <v>0.945095168374817</v>
      </c>
      <c r="G30" s="7">
        <f t="shared" si="9"/>
        <v>0.96213808463251671</v>
      </c>
      <c r="H30" s="7">
        <f t="shared" si="9"/>
        <v>0.94657312466270915</v>
      </c>
      <c r="I30" s="22"/>
      <c r="J30" s="23"/>
    </row>
    <row r="31" spans="2:10" x14ac:dyDescent="0.35">
      <c r="B31" s="35" t="s">
        <v>51</v>
      </c>
      <c r="C31" s="4" t="s">
        <v>17</v>
      </c>
      <c r="D31" s="5">
        <f>IFERROR(VLOOKUP($B31,[1]_2TOsiptel!$B:$F,5,0),"")</f>
        <v>15</v>
      </c>
      <c r="E31" s="5">
        <f>IFERROR(VLOOKUP($B31,[1]_2TOsiptel!$B:$F,3,0),"")</f>
        <v>115</v>
      </c>
      <c r="F31" s="5">
        <f>IFERROR(VLOOKUP($B31,[1]_2TOsiptel!$B:$F,4,0),"")</f>
        <v>1983</v>
      </c>
      <c r="G31" s="5">
        <f>IFERROR(VLOOKUP($B31,[1]_2TOsiptel!$B:$F,2,0),"")</f>
        <v>744</v>
      </c>
      <c r="H31" s="6">
        <f t="shared" ref="H31:H32" si="10">IF(SUM(D31:G31)&gt;0,SUM(D31:G31),"")</f>
        <v>2857</v>
      </c>
      <c r="I31" s="22"/>
      <c r="J31" s="23"/>
    </row>
    <row r="32" spans="2:10" x14ac:dyDescent="0.35">
      <c r="B32" s="36"/>
      <c r="C32" s="4" t="s">
        <v>18</v>
      </c>
      <c r="D32" s="5">
        <f>IFERROR(VLOOKUP($B31,[1]_1TOsipte!$B:$G,5,0),"")</f>
        <v>20</v>
      </c>
      <c r="E32" s="5">
        <f>IFERROR(VLOOKUP($B31,[1]_1TOsipte!$B:$G,3,0),"")</f>
        <v>131</v>
      </c>
      <c r="F32" s="5">
        <f>IFERROR(VLOOKUP($B31,[1]_1TOsipte!$B:$G,4,0),"")</f>
        <v>2146</v>
      </c>
      <c r="G32" s="5">
        <f>IFERROR(VLOOKUP($B31,[1]_1TOsipte!$B:$G,2,0),"")</f>
        <v>772</v>
      </c>
      <c r="H32" s="6">
        <f t="shared" si="10"/>
        <v>3069</v>
      </c>
      <c r="I32" s="22"/>
      <c r="J32" s="23"/>
    </row>
    <row r="33" spans="2:10" x14ac:dyDescent="0.35">
      <c r="B33" s="37"/>
      <c r="C33" s="4" t="s">
        <v>19</v>
      </c>
      <c r="D33" s="7">
        <f t="shared" ref="D33:H33" si="11">IFERROR((D31/D32),"")</f>
        <v>0.75</v>
      </c>
      <c r="E33" s="7">
        <f t="shared" si="11"/>
        <v>0.87786259541984735</v>
      </c>
      <c r="F33" s="7">
        <f t="shared" si="11"/>
        <v>0.92404473438956203</v>
      </c>
      <c r="G33" s="7">
        <f t="shared" si="11"/>
        <v>0.96373056994818651</v>
      </c>
      <c r="H33" s="7">
        <f t="shared" si="11"/>
        <v>0.93092212447051159</v>
      </c>
      <c r="I33" s="22"/>
      <c r="J33" s="23"/>
    </row>
    <row r="34" spans="2:10" x14ac:dyDescent="0.35">
      <c r="B34" s="35" t="s">
        <v>52</v>
      </c>
      <c r="C34" s="4" t="s">
        <v>17</v>
      </c>
      <c r="D34" s="5">
        <f>IFERROR(VLOOKUP($B34,[1]_2TOsiptel!$B:$F,5,0),"")</f>
        <v>59</v>
      </c>
      <c r="E34" s="5">
        <f>IFERROR(VLOOKUP($B34,[1]_2TOsiptel!$B:$F,3,0),"")</f>
        <v>157</v>
      </c>
      <c r="F34" s="5">
        <f>IFERROR(VLOOKUP($B34,[1]_2TOsiptel!$B:$F,4,0),"")</f>
        <v>5069</v>
      </c>
      <c r="G34" s="5">
        <f>IFERROR(VLOOKUP($B34,[1]_2TOsiptel!$B:$F,2,0),"")</f>
        <v>67</v>
      </c>
      <c r="H34" s="6">
        <f t="shared" ref="H34:H35" si="12">IF(SUM(D34:G34)&gt;0,SUM(D34:G34),"")</f>
        <v>5352</v>
      </c>
      <c r="I34" s="22"/>
      <c r="J34" s="23"/>
    </row>
    <row r="35" spans="2:10" x14ac:dyDescent="0.35">
      <c r="B35" s="36"/>
      <c r="C35" s="4" t="s">
        <v>18</v>
      </c>
      <c r="D35" s="5">
        <f>IFERROR(VLOOKUP($B34,[1]_1TOsipte!$B:$G,5,0),"")</f>
        <v>61</v>
      </c>
      <c r="E35" s="5">
        <f>IFERROR(VLOOKUP($B34,[1]_1TOsipte!$B:$G,3,0),"")</f>
        <v>161</v>
      </c>
      <c r="F35" s="5">
        <f>IFERROR(VLOOKUP($B34,[1]_1TOsipte!$B:$G,4,0),"")</f>
        <v>5227</v>
      </c>
      <c r="G35" s="5">
        <f>IFERROR(VLOOKUP($B34,[1]_1TOsipte!$B:$G,2,0),"")</f>
        <v>68</v>
      </c>
      <c r="H35" s="6">
        <f t="shared" si="12"/>
        <v>5517</v>
      </c>
      <c r="I35" s="22"/>
      <c r="J35" s="23"/>
    </row>
    <row r="36" spans="2:10" x14ac:dyDescent="0.35">
      <c r="B36" s="37"/>
      <c r="C36" s="4" t="s">
        <v>19</v>
      </c>
      <c r="D36" s="7">
        <f t="shared" ref="D36:H36" si="13">IFERROR((D34/D35),"")</f>
        <v>0.96721311475409832</v>
      </c>
      <c r="E36" s="7">
        <f t="shared" si="13"/>
        <v>0.97515527950310554</v>
      </c>
      <c r="F36" s="7">
        <f t="shared" si="13"/>
        <v>0.96977233594796253</v>
      </c>
      <c r="G36" s="7">
        <f t="shared" si="13"/>
        <v>0.98529411764705888</v>
      </c>
      <c r="H36" s="7">
        <f t="shared" si="13"/>
        <v>0.97009244154431762</v>
      </c>
      <c r="I36" s="22"/>
      <c r="J36" s="23"/>
    </row>
    <row r="37" spans="2:10" x14ac:dyDescent="0.35">
      <c r="B37" s="35" t="s">
        <v>53</v>
      </c>
      <c r="C37" s="4" t="s">
        <v>17</v>
      </c>
      <c r="D37" s="5">
        <f>IFERROR(VLOOKUP($B37,[1]_2TOsiptel!$B:$F,5,0),"")</f>
        <v>50</v>
      </c>
      <c r="E37" s="5">
        <f>IFERROR(VLOOKUP($B37,[1]_2TOsiptel!$B:$F,3,0),"")</f>
        <v>118</v>
      </c>
      <c r="F37" s="5">
        <f>IFERROR(VLOOKUP($B37,[1]_2TOsiptel!$B:$F,4,0),"")</f>
        <v>2841</v>
      </c>
      <c r="G37" s="5">
        <f>IFERROR(VLOOKUP($B37,[1]_2TOsiptel!$B:$F,2,0),"")</f>
        <v>386</v>
      </c>
      <c r="H37" s="6">
        <f t="shared" ref="H37:H38" si="14">IF(SUM(D37:G37)&gt;0,SUM(D37:G37),"")</f>
        <v>3395</v>
      </c>
      <c r="I37" s="22"/>
      <c r="J37" s="23"/>
    </row>
    <row r="38" spans="2:10" x14ac:dyDescent="0.35">
      <c r="B38" s="36"/>
      <c r="C38" s="4" t="s">
        <v>18</v>
      </c>
      <c r="D38" s="5">
        <f>IFERROR(VLOOKUP($B37,[1]_1TOsipte!$B:$G,5,0),"")</f>
        <v>55</v>
      </c>
      <c r="E38" s="5">
        <f>IFERROR(VLOOKUP($B37,[1]_1TOsipte!$B:$G,3,0),"")</f>
        <v>125</v>
      </c>
      <c r="F38" s="5">
        <f>IFERROR(VLOOKUP($B37,[1]_1TOsipte!$B:$G,4,0),"")</f>
        <v>2923</v>
      </c>
      <c r="G38" s="5">
        <f>IFERROR(VLOOKUP($B37,[1]_1TOsipte!$B:$G,2,0),"")</f>
        <v>389</v>
      </c>
      <c r="H38" s="6">
        <f t="shared" si="14"/>
        <v>3492</v>
      </c>
      <c r="I38" s="22"/>
      <c r="J38" s="23"/>
    </row>
    <row r="39" spans="2:10" x14ac:dyDescent="0.35">
      <c r="B39" s="37"/>
      <c r="C39" s="4" t="s">
        <v>19</v>
      </c>
      <c r="D39" s="7">
        <f t="shared" ref="D39:H39" si="15">IFERROR((D37/D38),"")</f>
        <v>0.90909090909090906</v>
      </c>
      <c r="E39" s="7">
        <f t="shared" si="15"/>
        <v>0.94399999999999995</v>
      </c>
      <c r="F39" s="7">
        <f t="shared" si="15"/>
        <v>0.97194663017447824</v>
      </c>
      <c r="G39" s="7">
        <f t="shared" si="15"/>
        <v>0.99228791773778924</v>
      </c>
      <c r="H39" s="7">
        <f t="shared" si="15"/>
        <v>0.97222222222222221</v>
      </c>
      <c r="I39" s="22"/>
      <c r="J39" s="23"/>
    </row>
    <row r="40" spans="2:10" x14ac:dyDescent="0.35">
      <c r="B40" s="35" t="s">
        <v>54</v>
      </c>
      <c r="C40" s="4" t="s">
        <v>17</v>
      </c>
      <c r="D40" s="5">
        <f>IFERROR(VLOOKUP($B40,[1]_2TOsiptel!$B:$F,5,0),"")</f>
        <v>402</v>
      </c>
      <c r="E40" s="5">
        <f>IFERROR(VLOOKUP($B40,[1]_2TOsiptel!$B:$F,3,0),"")</f>
        <v>196</v>
      </c>
      <c r="F40" s="5">
        <f>IFERROR(VLOOKUP($B40,[1]_2TOsiptel!$B:$F,4,0),"")</f>
        <v>3907</v>
      </c>
      <c r="G40" s="5">
        <f>IFERROR(VLOOKUP($B40,[1]_2TOsiptel!$B:$F,2,0),"")</f>
        <v>716</v>
      </c>
      <c r="H40" s="6">
        <f t="shared" ref="H40:H41" si="16">IF(SUM(D40:G40)&gt;0,SUM(D40:G40),"")</f>
        <v>5221</v>
      </c>
      <c r="I40" s="22"/>
      <c r="J40" s="23"/>
    </row>
    <row r="41" spans="2:10" x14ac:dyDescent="0.35">
      <c r="B41" s="36"/>
      <c r="C41" s="4" t="s">
        <v>18</v>
      </c>
      <c r="D41" s="5">
        <f>IFERROR(VLOOKUP($B40,[1]_1TOsipte!$B:$G,5,0),"")</f>
        <v>426</v>
      </c>
      <c r="E41" s="5">
        <f>IFERROR(VLOOKUP($B40,[1]_1TOsipte!$B:$G,3,0),"")</f>
        <v>200</v>
      </c>
      <c r="F41" s="5">
        <f>IFERROR(VLOOKUP($B40,[1]_1TOsipte!$B:$G,4,0),"")</f>
        <v>3994</v>
      </c>
      <c r="G41" s="5">
        <f>IFERROR(VLOOKUP($B40,[1]_1TOsipte!$B:$G,2,0),"")</f>
        <v>724</v>
      </c>
      <c r="H41" s="6">
        <f t="shared" si="16"/>
        <v>5344</v>
      </c>
      <c r="I41" s="22"/>
      <c r="J41" s="23"/>
    </row>
    <row r="42" spans="2:10" x14ac:dyDescent="0.35">
      <c r="B42" s="37"/>
      <c r="C42" s="4" t="s">
        <v>19</v>
      </c>
      <c r="D42" s="7">
        <f t="shared" ref="D42:H42" si="17">IFERROR((D40/D41),"")</f>
        <v>0.94366197183098588</v>
      </c>
      <c r="E42" s="7">
        <f t="shared" si="17"/>
        <v>0.98</v>
      </c>
      <c r="F42" s="7">
        <f t="shared" si="17"/>
        <v>0.97821732598898348</v>
      </c>
      <c r="G42" s="7">
        <f t="shared" si="17"/>
        <v>0.98895027624309395</v>
      </c>
      <c r="H42" s="7">
        <f t="shared" si="17"/>
        <v>0.97698353293413176</v>
      </c>
      <c r="I42" s="22"/>
      <c r="J42" s="23"/>
    </row>
    <row r="43" spans="2:10" x14ac:dyDescent="0.35">
      <c r="B43" s="35" t="s">
        <v>55</v>
      </c>
      <c r="C43" s="4" t="s">
        <v>17</v>
      </c>
      <c r="D43" s="5">
        <f>IFERROR(VLOOKUP($B43,[1]_2TOsiptel!$B:$F,5,0),"")</f>
        <v>27</v>
      </c>
      <c r="E43" s="5">
        <f>IFERROR(VLOOKUP($B43,[1]_2TOsiptel!$B:$F,3,0),"")</f>
        <v>45</v>
      </c>
      <c r="F43" s="5">
        <f>IFERROR(VLOOKUP($B43,[1]_2TOsiptel!$B:$F,4,0),"")</f>
        <v>4232</v>
      </c>
      <c r="G43" s="5">
        <f>IFERROR(VLOOKUP($B43,[1]_2TOsiptel!$B:$F,2,0),"")</f>
        <v>864</v>
      </c>
      <c r="H43" s="6">
        <f t="shared" ref="H43:H44" si="18">IF(SUM(D43:G43)&gt;0,SUM(D43:G43),"")</f>
        <v>5168</v>
      </c>
      <c r="I43" s="22"/>
      <c r="J43" s="23"/>
    </row>
    <row r="44" spans="2:10" x14ac:dyDescent="0.35">
      <c r="B44" s="36"/>
      <c r="C44" s="4" t="s">
        <v>18</v>
      </c>
      <c r="D44" s="5">
        <f>IFERROR(VLOOKUP($B43,[1]_1TOsipte!$B:$G,5,0),"")</f>
        <v>31</v>
      </c>
      <c r="E44" s="5">
        <f>IFERROR(VLOOKUP($B43,[1]_1TOsipte!$B:$G,3,0),"")</f>
        <v>51</v>
      </c>
      <c r="F44" s="5">
        <f>IFERROR(VLOOKUP($B43,[1]_1TOsipte!$B:$G,4,0),"")</f>
        <v>4992</v>
      </c>
      <c r="G44" s="5">
        <f>IFERROR(VLOOKUP($B43,[1]_1TOsipte!$B:$G,2,0),"")</f>
        <v>905</v>
      </c>
      <c r="H44" s="6">
        <f t="shared" si="18"/>
        <v>5979</v>
      </c>
      <c r="I44" s="22"/>
      <c r="J44" s="23"/>
    </row>
    <row r="45" spans="2:10" x14ac:dyDescent="0.35">
      <c r="B45" s="37"/>
      <c r="C45" s="4" t="s">
        <v>19</v>
      </c>
      <c r="D45" s="7">
        <f t="shared" ref="D45:H45" si="19">IFERROR((D43/D44),"")</f>
        <v>0.87096774193548387</v>
      </c>
      <c r="E45" s="7">
        <f t="shared" si="19"/>
        <v>0.88235294117647056</v>
      </c>
      <c r="F45" s="7">
        <f t="shared" si="19"/>
        <v>0.84775641025641024</v>
      </c>
      <c r="G45" s="7">
        <f t="shared" si="19"/>
        <v>0.95469613259668507</v>
      </c>
      <c r="H45" s="7">
        <f t="shared" si="19"/>
        <v>0.86435858839270785</v>
      </c>
      <c r="I45" s="22"/>
      <c r="J45" s="23"/>
    </row>
    <row r="46" spans="2:10" x14ac:dyDescent="0.35">
      <c r="B46" s="35" t="s">
        <v>56</v>
      </c>
      <c r="C46" s="4" t="s">
        <v>17</v>
      </c>
      <c r="D46" s="5">
        <f>IFERROR(VLOOKUP($B46,[1]_2TOsiptel!$B:$F,5,0),"")</f>
        <v>5</v>
      </c>
      <c r="E46" s="5">
        <f>IFERROR(VLOOKUP($B46,[1]_2TOsiptel!$B:$F,3,0),"")</f>
        <v>98</v>
      </c>
      <c r="F46" s="5">
        <f>IFERROR(VLOOKUP($B46,[1]_2TOsiptel!$B:$F,4,0),"")</f>
        <v>3872</v>
      </c>
      <c r="G46" s="5">
        <f>IFERROR(VLOOKUP($B46,[1]_2TOsiptel!$B:$F,2,0),"")</f>
        <v>856</v>
      </c>
      <c r="H46" s="6">
        <f t="shared" ref="H46:H47" si="20">IF(SUM(D46:G46)&gt;0,SUM(D46:G46),"")</f>
        <v>4831</v>
      </c>
      <c r="I46" s="22"/>
      <c r="J46" s="23"/>
    </row>
    <row r="47" spans="2:10" x14ac:dyDescent="0.35">
      <c r="B47" s="36"/>
      <c r="C47" s="4" t="s">
        <v>18</v>
      </c>
      <c r="D47" s="5">
        <f>IFERROR(VLOOKUP($B46,[1]_1TOsipte!$B:$G,5,0),"")</f>
        <v>5</v>
      </c>
      <c r="E47" s="5">
        <f>IFERROR(VLOOKUP($B46,[1]_1TOsipte!$B:$G,3,0),"")</f>
        <v>99</v>
      </c>
      <c r="F47" s="5">
        <f>IFERROR(VLOOKUP($B46,[1]_1TOsipte!$B:$G,4,0),"")</f>
        <v>3938</v>
      </c>
      <c r="G47" s="5">
        <f>IFERROR(VLOOKUP($B46,[1]_1TOsipte!$B:$G,2,0),"")</f>
        <v>861</v>
      </c>
      <c r="H47" s="6">
        <f t="shared" si="20"/>
        <v>4903</v>
      </c>
      <c r="I47" s="22"/>
      <c r="J47" s="23"/>
    </row>
    <row r="48" spans="2:10" x14ac:dyDescent="0.35">
      <c r="B48" s="37"/>
      <c r="C48" s="4" t="s">
        <v>19</v>
      </c>
      <c r="D48" s="7">
        <f t="shared" ref="D48:H48" si="21">IFERROR((D46/D47),"")</f>
        <v>1</v>
      </c>
      <c r="E48" s="7">
        <f t="shared" si="21"/>
        <v>0.98989898989898994</v>
      </c>
      <c r="F48" s="7">
        <f t="shared" si="21"/>
        <v>0.98324022346368711</v>
      </c>
      <c r="G48" s="7">
        <f t="shared" si="21"/>
        <v>0.9941927990708479</v>
      </c>
      <c r="H48" s="7">
        <f t="shared" si="21"/>
        <v>0.9853151131960024</v>
      </c>
      <c r="I48" s="22"/>
      <c r="J48" s="23"/>
    </row>
    <row r="49" spans="2:10" x14ac:dyDescent="0.35">
      <c r="B49" s="35" t="s">
        <v>76</v>
      </c>
      <c r="C49" s="4" t="s">
        <v>17</v>
      </c>
      <c r="D49" s="5">
        <f>IFERROR(VLOOKUP($B49,[1]_2TOsiptel!$B:$F,5,0),"")</f>
        <v>14</v>
      </c>
      <c r="E49" s="5">
        <f>IFERROR(VLOOKUP($B49,[1]_2TOsiptel!$B:$F,3,0),"")</f>
        <v>99</v>
      </c>
      <c r="F49" s="5">
        <f>IFERROR(VLOOKUP($B49,[1]_2TOsiptel!$B:$F,4,0),"")</f>
        <v>1620</v>
      </c>
      <c r="G49" s="5">
        <f>IFERROR(VLOOKUP($B49,[1]_2TOsiptel!$B:$F,2,0),"")</f>
        <v>300</v>
      </c>
      <c r="H49" s="6">
        <f t="shared" ref="H49:H50" si="22">IF(SUM(D49:G49)&gt;0,SUM(D49:G49),"")</f>
        <v>2033</v>
      </c>
      <c r="I49" s="22"/>
      <c r="J49" s="23"/>
    </row>
    <row r="50" spans="2:10" x14ac:dyDescent="0.35">
      <c r="B50" s="36"/>
      <c r="C50" s="4" t="s">
        <v>18</v>
      </c>
      <c r="D50" s="5">
        <f>IFERROR(VLOOKUP($B49,[1]_1TOsipte!$B:$G,5,0),"")</f>
        <v>14</v>
      </c>
      <c r="E50" s="5">
        <f>IFERROR(VLOOKUP($B49,[1]_1TOsipte!$B:$G,3,0),"")</f>
        <v>104</v>
      </c>
      <c r="F50" s="5">
        <f>IFERROR(VLOOKUP($B49,[1]_1TOsipte!$B:$G,4,0),"")</f>
        <v>1693</v>
      </c>
      <c r="G50" s="5">
        <f>IFERROR(VLOOKUP($B49,[1]_1TOsipte!$B:$G,2,0),"")</f>
        <v>309</v>
      </c>
      <c r="H50" s="6">
        <f t="shared" si="22"/>
        <v>2120</v>
      </c>
      <c r="I50" s="22"/>
      <c r="J50" s="23"/>
    </row>
    <row r="51" spans="2:10" x14ac:dyDescent="0.35">
      <c r="B51" s="37"/>
      <c r="C51" s="4" t="s">
        <v>19</v>
      </c>
      <c r="D51" s="7">
        <f t="shared" ref="D51:H51" si="23">IFERROR((D49/D50),"")</f>
        <v>1</v>
      </c>
      <c r="E51" s="7">
        <f t="shared" si="23"/>
        <v>0.95192307692307687</v>
      </c>
      <c r="F51" s="7">
        <f t="shared" si="23"/>
        <v>0.95688127584170113</v>
      </c>
      <c r="G51" s="7">
        <f t="shared" si="23"/>
        <v>0.970873786407767</v>
      </c>
      <c r="H51" s="7">
        <f t="shared" si="23"/>
        <v>0.95896226415094343</v>
      </c>
      <c r="I51" s="22"/>
      <c r="J51" s="23"/>
    </row>
    <row r="52" spans="2:10" x14ac:dyDescent="0.35">
      <c r="B52" s="35" t="s">
        <v>77</v>
      </c>
      <c r="C52" s="4" t="s">
        <v>17</v>
      </c>
      <c r="D52" s="5">
        <f>IFERROR(VLOOKUP($B52,[1]_2TOsiptel!$B:$F,5,0),"")</f>
        <v>1</v>
      </c>
      <c r="E52" s="5">
        <f>IFERROR(VLOOKUP($B52,[1]_2TOsiptel!$B:$F,3,0),"")</f>
        <v>1</v>
      </c>
      <c r="F52" s="5">
        <f>IFERROR(VLOOKUP($B52,[1]_2TOsiptel!$B:$F,4,0),"")</f>
        <v>907</v>
      </c>
      <c r="G52" s="5">
        <f>IFERROR(VLOOKUP($B52,[1]_2TOsiptel!$B:$F,2,0),"")</f>
        <v>364</v>
      </c>
      <c r="H52" s="6">
        <f t="shared" ref="H52:H53" si="24">IF(SUM(D52:G52)&gt;0,SUM(D52:G52),"")</f>
        <v>1273</v>
      </c>
      <c r="I52" s="22"/>
      <c r="J52" s="23"/>
    </row>
    <row r="53" spans="2:10" x14ac:dyDescent="0.35">
      <c r="B53" s="36"/>
      <c r="C53" s="4" t="s">
        <v>18</v>
      </c>
      <c r="D53" s="5">
        <f>IFERROR(VLOOKUP($B52,[1]_1TOsipte!$B:$G,5,0),"")</f>
        <v>1</v>
      </c>
      <c r="E53" s="5">
        <f>IFERROR(VLOOKUP($B52,[1]_1TOsipte!$B:$G,3,0),"")</f>
        <v>1</v>
      </c>
      <c r="F53" s="5">
        <f>IFERROR(VLOOKUP($B52,[1]_1TOsipte!$B:$G,4,0),"")</f>
        <v>908</v>
      </c>
      <c r="G53" s="5">
        <f>IFERROR(VLOOKUP($B52,[1]_1TOsipte!$B:$G,2,0),"")</f>
        <v>364</v>
      </c>
      <c r="H53" s="6">
        <f t="shared" si="24"/>
        <v>1274</v>
      </c>
      <c r="I53" s="22"/>
      <c r="J53" s="23"/>
    </row>
    <row r="54" spans="2:10" x14ac:dyDescent="0.35">
      <c r="B54" s="37"/>
      <c r="C54" s="4" t="s">
        <v>19</v>
      </c>
      <c r="D54" s="7">
        <f t="shared" ref="D54:H54" si="25">IFERROR((D52/D53),"")</f>
        <v>1</v>
      </c>
      <c r="E54" s="7">
        <f t="shared" si="25"/>
        <v>1</v>
      </c>
      <c r="F54" s="7">
        <f t="shared" si="25"/>
        <v>0.99889867841409696</v>
      </c>
      <c r="G54" s="7">
        <f t="shared" si="25"/>
        <v>1</v>
      </c>
      <c r="H54" s="7">
        <f t="shared" si="25"/>
        <v>0.99921507064364212</v>
      </c>
      <c r="I54" s="22"/>
      <c r="J54" s="23"/>
    </row>
    <row r="55" spans="2:10" x14ac:dyDescent="0.35">
      <c r="B55" s="35" t="s">
        <v>57</v>
      </c>
      <c r="C55" s="4" t="s">
        <v>17</v>
      </c>
      <c r="D55" s="5">
        <f>IFERROR(VLOOKUP($B55,[1]_2TOsiptel!$B:$F,5,0),"")</f>
        <v>0</v>
      </c>
      <c r="E55" s="5">
        <f>IFERROR(VLOOKUP($B55,[1]_2TOsiptel!$B:$F,3,0),"")</f>
        <v>102</v>
      </c>
      <c r="F55" s="5">
        <f>IFERROR(VLOOKUP($B55,[1]_2TOsiptel!$B:$F,4,0),"")</f>
        <v>4910</v>
      </c>
      <c r="G55" s="5">
        <f>IFERROR(VLOOKUP($B55,[1]_2TOsiptel!$B:$F,2,0),"")</f>
        <v>913</v>
      </c>
      <c r="H55" s="6">
        <f t="shared" ref="H55:H56" si="26">IF(SUM(D55:G55)&gt;0,SUM(D55:G55),"")</f>
        <v>5925</v>
      </c>
      <c r="I55" s="22"/>
      <c r="J55" s="23"/>
    </row>
    <row r="56" spans="2:10" x14ac:dyDescent="0.35">
      <c r="B56" s="36"/>
      <c r="C56" s="4" t="s">
        <v>18</v>
      </c>
      <c r="D56" s="5">
        <f>IFERROR(VLOOKUP($B55,[1]_1TOsipte!$B:$G,5,0),"")</f>
        <v>0</v>
      </c>
      <c r="E56" s="5">
        <f>IFERROR(VLOOKUP($B55,[1]_1TOsipte!$B:$G,3,0),"")</f>
        <v>106</v>
      </c>
      <c r="F56" s="5">
        <f>IFERROR(VLOOKUP($B55,[1]_1TOsipte!$B:$G,4,0),"")</f>
        <v>5060</v>
      </c>
      <c r="G56" s="5">
        <f>IFERROR(VLOOKUP($B55,[1]_1TOsipte!$B:$G,2,0),"")</f>
        <v>926</v>
      </c>
      <c r="H56" s="6">
        <f t="shared" si="26"/>
        <v>6092</v>
      </c>
      <c r="I56" s="22"/>
      <c r="J56" s="23"/>
    </row>
    <row r="57" spans="2:10" x14ac:dyDescent="0.35">
      <c r="B57" s="37"/>
      <c r="C57" s="4" t="s">
        <v>19</v>
      </c>
      <c r="D57" s="7" t="str">
        <f t="shared" ref="D57:H57" si="27">IFERROR((D55/D56),"")</f>
        <v/>
      </c>
      <c r="E57" s="7">
        <f t="shared" si="27"/>
        <v>0.96226415094339623</v>
      </c>
      <c r="F57" s="7">
        <f t="shared" si="27"/>
        <v>0.97035573122529639</v>
      </c>
      <c r="G57" s="7">
        <f t="shared" si="27"/>
        <v>0.98596112311015116</v>
      </c>
      <c r="H57" s="7">
        <f t="shared" si="27"/>
        <v>0.9725869993434012</v>
      </c>
      <c r="I57" s="22"/>
      <c r="J57" s="23"/>
    </row>
    <row r="58" spans="2:10" x14ac:dyDescent="0.35">
      <c r="B58" s="35" t="s">
        <v>78</v>
      </c>
      <c r="C58" s="4" t="s">
        <v>17</v>
      </c>
      <c r="D58" s="5">
        <f>IFERROR(VLOOKUP($B58,[1]_2TOsiptel!$B:$F,5,0),"")</f>
        <v>27</v>
      </c>
      <c r="E58" s="5">
        <f>IFERROR(VLOOKUP($B58,[1]_2TOsiptel!$B:$F,3,0),"")</f>
        <v>402</v>
      </c>
      <c r="F58" s="5">
        <f>IFERROR(VLOOKUP($B58,[1]_2TOsiptel!$B:$F,4,0),"")</f>
        <v>9120</v>
      </c>
      <c r="G58" s="5">
        <f>IFERROR(VLOOKUP($B58,[1]_2TOsiptel!$B:$F,2,0),"")</f>
        <v>2881</v>
      </c>
      <c r="H58" s="6">
        <f t="shared" ref="H58:H59" si="28">IF(SUM(D58:G58)&gt;0,SUM(D58:G58),"")</f>
        <v>12430</v>
      </c>
      <c r="I58" s="22"/>
      <c r="J58" s="23"/>
    </row>
    <row r="59" spans="2:10" x14ac:dyDescent="0.35">
      <c r="B59" s="36"/>
      <c r="C59" s="4" t="s">
        <v>18</v>
      </c>
      <c r="D59" s="5">
        <f>IFERROR(VLOOKUP($B58,[1]_1TOsipte!$B:$G,5,0),"")</f>
        <v>42</v>
      </c>
      <c r="E59" s="5">
        <f>IFERROR(VLOOKUP($B58,[1]_1TOsipte!$B:$G,3,0),"")</f>
        <v>406</v>
      </c>
      <c r="F59" s="5">
        <f>IFERROR(VLOOKUP($B58,[1]_1TOsipte!$B:$G,4,0),"")</f>
        <v>9287</v>
      </c>
      <c r="G59" s="5">
        <f>IFERROR(VLOOKUP($B58,[1]_1TOsipte!$B:$G,2,0),"")</f>
        <v>2902</v>
      </c>
      <c r="H59" s="6">
        <f t="shared" si="28"/>
        <v>12637</v>
      </c>
      <c r="I59" s="22"/>
      <c r="J59" s="23"/>
    </row>
    <row r="60" spans="2:10" x14ac:dyDescent="0.35">
      <c r="B60" s="37"/>
      <c r="C60" s="4" t="s">
        <v>19</v>
      </c>
      <c r="D60" s="7">
        <f t="shared" ref="D60:H60" si="29">IFERROR((D58/D59),"")</f>
        <v>0.6428571428571429</v>
      </c>
      <c r="E60" s="7">
        <f t="shared" si="29"/>
        <v>0.99014778325123154</v>
      </c>
      <c r="F60" s="7">
        <f t="shared" si="29"/>
        <v>0.98201787444815336</v>
      </c>
      <c r="G60" s="7">
        <f t="shared" si="29"/>
        <v>0.99276361130254998</v>
      </c>
      <c r="H60" s="7">
        <f t="shared" si="29"/>
        <v>0.98361952995172908</v>
      </c>
      <c r="I60" s="22"/>
      <c r="J60" s="23"/>
    </row>
    <row r="61" spans="2:10" x14ac:dyDescent="0.35">
      <c r="B61" s="35" t="s">
        <v>58</v>
      </c>
      <c r="C61" s="4" t="s">
        <v>17</v>
      </c>
      <c r="D61" s="5">
        <f>IFERROR(VLOOKUP($B61,[1]_2TOsiptel!$B:$F,5,0),"")</f>
        <v>43</v>
      </c>
      <c r="E61" s="5">
        <f>IFERROR(VLOOKUP($B61,[1]_2TOsiptel!$B:$F,3,0),"")</f>
        <v>307</v>
      </c>
      <c r="F61" s="5">
        <f>IFERROR(VLOOKUP($B61,[1]_2TOsiptel!$B:$F,4,0),"")</f>
        <v>6063</v>
      </c>
      <c r="G61" s="5">
        <f>IFERROR(VLOOKUP($B61,[1]_2TOsiptel!$B:$F,2,0),"")</f>
        <v>1059</v>
      </c>
      <c r="H61" s="6">
        <f t="shared" ref="H61:H62" si="30">IF(SUM(D61:G61)&gt;0,SUM(D61:G61),"")</f>
        <v>7472</v>
      </c>
      <c r="I61" s="22"/>
      <c r="J61" s="23"/>
    </row>
    <row r="62" spans="2:10" x14ac:dyDescent="0.35">
      <c r="B62" s="36"/>
      <c r="C62" s="4" t="s">
        <v>18</v>
      </c>
      <c r="D62" s="5">
        <f>IFERROR(VLOOKUP($B61,[1]_1TOsipte!$B:$G,5,0),"")</f>
        <v>44</v>
      </c>
      <c r="E62" s="5">
        <f>IFERROR(VLOOKUP($B61,[1]_1TOsipte!$B:$G,3,0),"")</f>
        <v>311</v>
      </c>
      <c r="F62" s="5">
        <f>IFERROR(VLOOKUP($B61,[1]_1TOsipte!$B:$G,4,0),"")</f>
        <v>6107</v>
      </c>
      <c r="G62" s="5">
        <f>IFERROR(VLOOKUP($B61,[1]_1TOsipte!$B:$G,2,0),"")</f>
        <v>1064</v>
      </c>
      <c r="H62" s="6">
        <f t="shared" si="30"/>
        <v>7526</v>
      </c>
      <c r="I62" s="22"/>
      <c r="J62" s="23"/>
    </row>
    <row r="63" spans="2:10" x14ac:dyDescent="0.35">
      <c r="B63" s="37"/>
      <c r="C63" s="4" t="s">
        <v>19</v>
      </c>
      <c r="D63" s="7">
        <f t="shared" ref="D63:H63" si="31">IFERROR((D61/D62),"")</f>
        <v>0.97727272727272729</v>
      </c>
      <c r="E63" s="7">
        <f t="shared" si="31"/>
        <v>0.98713826366559487</v>
      </c>
      <c r="F63" s="7">
        <f t="shared" si="31"/>
        <v>0.9927951531029966</v>
      </c>
      <c r="G63" s="7">
        <f t="shared" si="31"/>
        <v>0.99530075187969924</v>
      </c>
      <c r="H63" s="7">
        <f t="shared" si="31"/>
        <v>0.99282487377092743</v>
      </c>
      <c r="I63" s="22"/>
      <c r="J63" s="23"/>
    </row>
    <row r="64" spans="2:10" x14ac:dyDescent="0.35">
      <c r="B64" s="35" t="s">
        <v>59</v>
      </c>
      <c r="C64" s="4" t="s">
        <v>17</v>
      </c>
      <c r="D64" s="5">
        <f>IFERROR(VLOOKUP($B64,[1]_2TOsiptel!$B:$F,5,0),"")</f>
        <v>27</v>
      </c>
      <c r="E64" s="5">
        <f>IFERROR(VLOOKUP($B64,[1]_2TOsiptel!$B:$F,3,0),"")</f>
        <v>69</v>
      </c>
      <c r="F64" s="5">
        <f>IFERROR(VLOOKUP($B64,[1]_2TOsiptel!$B:$F,4,0),"")</f>
        <v>1481</v>
      </c>
      <c r="G64" s="5">
        <f>IFERROR(VLOOKUP($B64,[1]_2TOsiptel!$B:$F,2,0),"")</f>
        <v>793</v>
      </c>
      <c r="H64" s="6">
        <f t="shared" ref="H64:H65" si="32">IF(SUM(D64:G64)&gt;0,SUM(D64:G64),"")</f>
        <v>2370</v>
      </c>
      <c r="I64" s="22"/>
      <c r="J64" s="23"/>
    </row>
    <row r="65" spans="2:10" x14ac:dyDescent="0.35">
      <c r="B65" s="36"/>
      <c r="C65" s="4" t="s">
        <v>18</v>
      </c>
      <c r="D65" s="5">
        <f>IFERROR(VLOOKUP($B64,[1]_1TOsipte!$B:$G,5,0),"")</f>
        <v>32</v>
      </c>
      <c r="E65" s="5">
        <f>IFERROR(VLOOKUP($B64,[1]_1TOsipte!$B:$G,3,0),"")</f>
        <v>73</v>
      </c>
      <c r="F65" s="5">
        <f>IFERROR(VLOOKUP($B64,[1]_1TOsipte!$B:$G,4,0),"")</f>
        <v>1643</v>
      </c>
      <c r="G65" s="5">
        <f>IFERROR(VLOOKUP($B64,[1]_1TOsipte!$B:$G,2,0),"")</f>
        <v>838</v>
      </c>
      <c r="H65" s="6">
        <f t="shared" si="32"/>
        <v>2586</v>
      </c>
      <c r="I65" s="22"/>
      <c r="J65" s="23"/>
    </row>
    <row r="66" spans="2:10" x14ac:dyDescent="0.35">
      <c r="B66" s="37"/>
      <c r="C66" s="4" t="s">
        <v>19</v>
      </c>
      <c r="D66" s="7">
        <f t="shared" ref="D66:H66" si="33">IFERROR((D64/D65),"")</f>
        <v>0.84375</v>
      </c>
      <c r="E66" s="7">
        <f t="shared" si="33"/>
        <v>0.9452054794520548</v>
      </c>
      <c r="F66" s="7">
        <f t="shared" si="33"/>
        <v>0.90139987827145462</v>
      </c>
      <c r="G66" s="7">
        <f t="shared" si="33"/>
        <v>0.94630071599045351</v>
      </c>
      <c r="H66" s="7">
        <f t="shared" si="33"/>
        <v>0.91647331786542918</v>
      </c>
      <c r="I66" s="22"/>
      <c r="J66" s="23"/>
    </row>
    <row r="67" spans="2:10" x14ac:dyDescent="0.35">
      <c r="B67" s="35" t="s">
        <v>60</v>
      </c>
      <c r="C67" s="4" t="s">
        <v>17</v>
      </c>
      <c r="D67" s="5">
        <f>IFERROR(VLOOKUP($B67,[1]_2TOsiptel!$B:$F,5,0),"")</f>
        <v>28</v>
      </c>
      <c r="E67" s="5">
        <f>IFERROR(VLOOKUP($B67,[1]_2TOsiptel!$B:$F,3,0),"")</f>
        <v>169</v>
      </c>
      <c r="F67" s="5">
        <f>IFERROR(VLOOKUP($B67,[1]_2TOsiptel!$B:$F,4,0),"")</f>
        <v>4778</v>
      </c>
      <c r="G67" s="5">
        <f>IFERROR(VLOOKUP($B67,[1]_2TOsiptel!$B:$F,2,0),"")</f>
        <v>1418</v>
      </c>
      <c r="H67" s="6">
        <f t="shared" ref="H67:H68" si="34">IF(SUM(D67:G67)&gt;0,SUM(D67:G67),"")</f>
        <v>6393</v>
      </c>
      <c r="I67" s="22"/>
      <c r="J67" s="23"/>
    </row>
    <row r="68" spans="2:10" x14ac:dyDescent="0.35">
      <c r="B68" s="36"/>
      <c r="C68" s="4" t="s">
        <v>18</v>
      </c>
      <c r="D68" s="5">
        <f>IFERROR(VLOOKUP($B67,[1]_1TOsipte!$B:$G,5,0),"")</f>
        <v>33</v>
      </c>
      <c r="E68" s="5">
        <f>IFERROR(VLOOKUP($B67,[1]_1TOsipte!$B:$G,3,0),"")</f>
        <v>201</v>
      </c>
      <c r="F68" s="5">
        <f>IFERROR(VLOOKUP($B67,[1]_1TOsipte!$B:$G,4,0),"")</f>
        <v>5647</v>
      </c>
      <c r="G68" s="5">
        <f>IFERROR(VLOOKUP($B67,[1]_1TOsipte!$B:$G,2,0),"")</f>
        <v>1579</v>
      </c>
      <c r="H68" s="6">
        <f t="shared" si="34"/>
        <v>7460</v>
      </c>
      <c r="I68" s="22"/>
      <c r="J68" s="23"/>
    </row>
    <row r="69" spans="2:10" x14ac:dyDescent="0.35">
      <c r="B69" s="37"/>
      <c r="C69" s="4" t="s">
        <v>19</v>
      </c>
      <c r="D69" s="7">
        <f t="shared" ref="D69:H69" si="35">IFERROR((D67/D68),"")</f>
        <v>0.84848484848484851</v>
      </c>
      <c r="E69" s="7">
        <f t="shared" si="35"/>
        <v>0.84079601990049746</v>
      </c>
      <c r="F69" s="7">
        <f t="shared" si="35"/>
        <v>0.84611298034354521</v>
      </c>
      <c r="G69" s="7">
        <f t="shared" si="35"/>
        <v>0.89803673210892965</v>
      </c>
      <c r="H69" s="7">
        <f t="shared" si="35"/>
        <v>0.85697050938337804</v>
      </c>
      <c r="I69" s="22"/>
      <c r="J69" s="23"/>
    </row>
    <row r="70" spans="2:10" x14ac:dyDescent="0.35">
      <c r="B70" s="35" t="s">
        <v>79</v>
      </c>
      <c r="C70" s="4" t="s">
        <v>17</v>
      </c>
      <c r="D70" s="5">
        <f>IFERROR(VLOOKUP($B70,[1]_2TOsiptel!$B:$F,5,0),"")</f>
        <v>2</v>
      </c>
      <c r="E70" s="5">
        <f>IFERROR(VLOOKUP($B70,[1]_2TOsiptel!$B:$F,3,0),"")</f>
        <v>166</v>
      </c>
      <c r="F70" s="5">
        <f>IFERROR(VLOOKUP($B70,[1]_2TOsiptel!$B:$F,4,0),"")</f>
        <v>6559</v>
      </c>
      <c r="G70" s="5">
        <f>IFERROR(VLOOKUP($B70,[1]_2TOsiptel!$B:$F,2,0),"")</f>
        <v>363</v>
      </c>
      <c r="H70" s="6">
        <f t="shared" ref="H70:H71" si="36">IF(SUM(D70:G70)&gt;0,SUM(D70:G70),"")</f>
        <v>7090</v>
      </c>
      <c r="I70" s="22"/>
      <c r="J70" s="23"/>
    </row>
    <row r="71" spans="2:10" x14ac:dyDescent="0.35">
      <c r="B71" s="36"/>
      <c r="C71" s="4" t="s">
        <v>18</v>
      </c>
      <c r="D71" s="5">
        <f>IFERROR(VLOOKUP($B70,[1]_1TOsipte!$B:$G,5,0),"")</f>
        <v>2</v>
      </c>
      <c r="E71" s="5">
        <f>IFERROR(VLOOKUP($B70,[1]_1TOsipte!$B:$G,3,0),"")</f>
        <v>167</v>
      </c>
      <c r="F71" s="5">
        <f>IFERROR(VLOOKUP($B70,[1]_1TOsipte!$B:$G,4,0),"")</f>
        <v>6665</v>
      </c>
      <c r="G71" s="5">
        <f>IFERROR(VLOOKUP($B70,[1]_1TOsipte!$B:$G,2,0),"")</f>
        <v>367</v>
      </c>
      <c r="H71" s="6">
        <f t="shared" si="36"/>
        <v>7201</v>
      </c>
      <c r="I71" s="22"/>
      <c r="J71" s="23"/>
    </row>
    <row r="72" spans="2:10" x14ac:dyDescent="0.35">
      <c r="B72" s="37"/>
      <c r="C72" s="4" t="s">
        <v>19</v>
      </c>
      <c r="D72" s="7">
        <f t="shared" ref="D72:H72" si="37">IFERROR((D70/D71),"")</f>
        <v>1</v>
      </c>
      <c r="E72" s="7">
        <f t="shared" si="37"/>
        <v>0.99401197604790414</v>
      </c>
      <c r="F72" s="7">
        <f t="shared" si="37"/>
        <v>0.98409602400600149</v>
      </c>
      <c r="G72" s="7">
        <f t="shared" si="37"/>
        <v>0.98910081743869205</v>
      </c>
      <c r="H72" s="7">
        <f t="shared" si="37"/>
        <v>0.9845854742396889</v>
      </c>
      <c r="I72" s="22"/>
      <c r="J72" s="23"/>
    </row>
    <row r="73" spans="2:10" x14ac:dyDescent="0.35">
      <c r="B73" s="35" t="s">
        <v>80</v>
      </c>
      <c r="C73" s="4" t="s">
        <v>17</v>
      </c>
      <c r="D73" s="5">
        <f>IFERROR(VLOOKUP($B73,[1]_2TOsiptel!$B:$F,5,0),"")</f>
        <v>139</v>
      </c>
      <c r="E73" s="5">
        <f>IFERROR(VLOOKUP($B73,[1]_2TOsiptel!$B:$F,3,0),"")</f>
        <v>19</v>
      </c>
      <c r="F73" s="5">
        <f>IFERROR(VLOOKUP($B73,[1]_2TOsiptel!$B:$F,4,0),"")</f>
        <v>2217</v>
      </c>
      <c r="G73" s="5">
        <f>IFERROR(VLOOKUP($B73,[1]_2TOsiptel!$B:$F,2,0),"")</f>
        <v>442</v>
      </c>
      <c r="H73" s="6">
        <f t="shared" ref="H73:H74" si="38">IF(SUM(D73:G73)&gt;0,SUM(D73:G73),"")</f>
        <v>2817</v>
      </c>
      <c r="I73" s="22"/>
      <c r="J73" s="23"/>
    </row>
    <row r="74" spans="2:10" x14ac:dyDescent="0.35">
      <c r="B74" s="36"/>
      <c r="C74" s="4" t="s">
        <v>18</v>
      </c>
      <c r="D74" s="5">
        <f>IFERROR(VLOOKUP($B73,[1]_1TOsipte!$B:$G,5,0),"")</f>
        <v>140</v>
      </c>
      <c r="E74" s="5">
        <f>IFERROR(VLOOKUP($B73,[1]_1TOsipte!$B:$G,3,0),"")</f>
        <v>19</v>
      </c>
      <c r="F74" s="5">
        <f>IFERROR(VLOOKUP($B73,[1]_1TOsipte!$B:$G,4,0),"")</f>
        <v>2224</v>
      </c>
      <c r="G74" s="5">
        <f>IFERROR(VLOOKUP($B73,[1]_1TOsipte!$B:$G,2,0),"")</f>
        <v>443</v>
      </c>
      <c r="H74" s="6">
        <f t="shared" si="38"/>
        <v>2826</v>
      </c>
      <c r="I74" s="22"/>
      <c r="J74" s="23"/>
    </row>
    <row r="75" spans="2:10" x14ac:dyDescent="0.35">
      <c r="B75" s="37"/>
      <c r="C75" s="4" t="s">
        <v>19</v>
      </c>
      <c r="D75" s="7">
        <f t="shared" ref="D75:H75" si="39">IFERROR((D73/D74),"")</f>
        <v>0.99285714285714288</v>
      </c>
      <c r="E75" s="7">
        <f t="shared" si="39"/>
        <v>1</v>
      </c>
      <c r="F75" s="7">
        <f t="shared" si="39"/>
        <v>0.99685251798561147</v>
      </c>
      <c r="G75" s="7">
        <f t="shared" si="39"/>
        <v>0.99774266365688491</v>
      </c>
      <c r="H75" s="7">
        <f t="shared" si="39"/>
        <v>0.99681528662420382</v>
      </c>
      <c r="I75" s="22"/>
      <c r="J75" s="23"/>
    </row>
    <row r="76" spans="2:10" x14ac:dyDescent="0.35">
      <c r="B76" s="35" t="s">
        <v>81</v>
      </c>
      <c r="C76" s="4" t="s">
        <v>17</v>
      </c>
      <c r="D76" s="5">
        <f>IFERROR(VLOOKUP($B76,[1]_2TOsiptel!$B:$F,5,0),"")</f>
        <v>67</v>
      </c>
      <c r="E76" s="5">
        <f>IFERROR(VLOOKUP($B76,[1]_2TOsiptel!$B:$F,3,0),"")</f>
        <v>9</v>
      </c>
      <c r="F76" s="5">
        <f>IFERROR(VLOOKUP($B76,[1]_2TOsiptel!$B:$F,4,0),"")</f>
        <v>734</v>
      </c>
      <c r="G76" s="5">
        <f>IFERROR(VLOOKUP($B76,[1]_2TOsiptel!$B:$F,2,0),"")</f>
        <v>250</v>
      </c>
      <c r="H76" s="6">
        <f t="shared" ref="H76:H77" si="40">IF(SUM(D76:G76)&gt;0,SUM(D76:G76),"")</f>
        <v>1060</v>
      </c>
      <c r="I76" s="22"/>
      <c r="J76" s="23"/>
    </row>
    <row r="77" spans="2:10" x14ac:dyDescent="0.35">
      <c r="B77" s="36"/>
      <c r="C77" s="4" t="s">
        <v>18</v>
      </c>
      <c r="D77" s="5">
        <f>IFERROR(VLOOKUP($B76,[1]_1TOsipte!$B:$G,5,0),"")</f>
        <v>69</v>
      </c>
      <c r="E77" s="5">
        <f>IFERROR(VLOOKUP($B76,[1]_1TOsipte!$B:$G,3,0),"")</f>
        <v>9</v>
      </c>
      <c r="F77" s="5">
        <f>IFERROR(VLOOKUP($B76,[1]_1TOsipte!$B:$G,4,0),"")</f>
        <v>734</v>
      </c>
      <c r="G77" s="5">
        <f>IFERROR(VLOOKUP($B76,[1]_1TOsipte!$B:$G,2,0),"")</f>
        <v>250</v>
      </c>
      <c r="H77" s="6">
        <f t="shared" si="40"/>
        <v>1062</v>
      </c>
      <c r="I77" s="22"/>
      <c r="J77" s="23"/>
    </row>
    <row r="78" spans="2:10" x14ac:dyDescent="0.35">
      <c r="B78" s="37"/>
      <c r="C78" s="4" t="s">
        <v>19</v>
      </c>
      <c r="D78" s="7">
        <f t="shared" ref="D78:H78" si="41">IFERROR((D76/D77),"")</f>
        <v>0.97101449275362317</v>
      </c>
      <c r="E78" s="7">
        <f t="shared" si="41"/>
        <v>1</v>
      </c>
      <c r="F78" s="7">
        <f t="shared" si="41"/>
        <v>1</v>
      </c>
      <c r="G78" s="7">
        <f t="shared" si="41"/>
        <v>1</v>
      </c>
      <c r="H78" s="7">
        <f t="shared" si="41"/>
        <v>0.99811676082862522</v>
      </c>
      <c r="I78" s="22"/>
      <c r="J78" s="23"/>
    </row>
    <row r="79" spans="2:10" x14ac:dyDescent="0.35">
      <c r="B79" s="35" t="s">
        <v>61</v>
      </c>
      <c r="C79" s="4" t="s">
        <v>17</v>
      </c>
      <c r="D79" s="5">
        <f>IFERROR(VLOOKUP($B79,[1]_2TOsiptel!$B:$F,5,0),"")</f>
        <v>44</v>
      </c>
      <c r="E79" s="5">
        <f>IFERROR(VLOOKUP($B79,[1]_2TOsiptel!$B:$F,3,0),"")</f>
        <v>3</v>
      </c>
      <c r="F79" s="5">
        <f>IFERROR(VLOOKUP($B79,[1]_2TOsiptel!$B:$F,4,0),"")</f>
        <v>809</v>
      </c>
      <c r="G79" s="5">
        <f>IFERROR(VLOOKUP($B79,[1]_2TOsiptel!$B:$F,2,0),"")</f>
        <v>293</v>
      </c>
      <c r="H79" s="6">
        <f t="shared" ref="H79:H80" si="42">IF(SUM(D79:G79)&gt;0,SUM(D79:G79),"")</f>
        <v>1149</v>
      </c>
      <c r="I79" s="22"/>
      <c r="J79" s="23"/>
    </row>
    <row r="80" spans="2:10" x14ac:dyDescent="0.35">
      <c r="B80" s="36"/>
      <c r="C80" s="4" t="s">
        <v>18</v>
      </c>
      <c r="D80" s="5">
        <f>IFERROR(VLOOKUP($B79,[1]_1TOsipte!$B:$G,5,0),"")</f>
        <v>44</v>
      </c>
      <c r="E80" s="5">
        <f>IFERROR(VLOOKUP($B79,[1]_1TOsipte!$B:$G,3,0),"")</f>
        <v>3</v>
      </c>
      <c r="F80" s="5">
        <f>IFERROR(VLOOKUP($B79,[1]_1TOsipte!$B:$G,4,0),"")</f>
        <v>819</v>
      </c>
      <c r="G80" s="5">
        <f>IFERROR(VLOOKUP($B79,[1]_1TOsipte!$B:$G,2,0),"")</f>
        <v>300</v>
      </c>
      <c r="H80" s="6">
        <f t="shared" si="42"/>
        <v>1166</v>
      </c>
      <c r="I80" s="22"/>
      <c r="J80" s="23"/>
    </row>
    <row r="81" spans="2:10" x14ac:dyDescent="0.35">
      <c r="B81" s="37"/>
      <c r="C81" s="4" t="s">
        <v>19</v>
      </c>
      <c r="D81" s="7">
        <f t="shared" ref="D81:H81" si="43">IFERROR((D79/D80),"")</f>
        <v>1</v>
      </c>
      <c r="E81" s="7">
        <f t="shared" si="43"/>
        <v>1</v>
      </c>
      <c r="F81" s="7">
        <f t="shared" si="43"/>
        <v>0.98778998778998783</v>
      </c>
      <c r="G81" s="7">
        <f t="shared" si="43"/>
        <v>0.97666666666666668</v>
      </c>
      <c r="H81" s="7">
        <f t="shared" si="43"/>
        <v>0.98542024013722129</v>
      </c>
      <c r="I81" s="22"/>
      <c r="J81" s="23"/>
    </row>
    <row r="82" spans="2:10" x14ac:dyDescent="0.35">
      <c r="B82" s="67" t="s">
        <v>40</v>
      </c>
      <c r="C82" s="8" t="s">
        <v>17</v>
      </c>
      <c r="D82" s="6">
        <f>SUM(D13,D16,D19,D22,D25,D28,D31,D34,D37,D40,D43,D46,D49,D52,D55,D58,D61,D64,D67,D70,D73,D76,D79)</f>
        <v>1765</v>
      </c>
      <c r="E82" s="6">
        <f t="shared" ref="E82:H82" si="44">SUM(E13,E16,E19,E22,E25,E28,E31,E34,E37,E40,E43,E46,E49,E52,E55,E58,E61,E64,E67,E70,E73,E76,E79)</f>
        <v>3369</v>
      </c>
      <c r="F82" s="6">
        <f t="shared" si="44"/>
        <v>77854</v>
      </c>
      <c r="G82" s="6">
        <f t="shared" si="44"/>
        <v>16222</v>
      </c>
      <c r="H82" s="6">
        <f t="shared" si="44"/>
        <v>99210</v>
      </c>
      <c r="I82" s="22"/>
      <c r="J82" s="23"/>
    </row>
    <row r="83" spans="2:10" x14ac:dyDescent="0.35">
      <c r="B83" s="67"/>
      <c r="C83" s="8" t="s">
        <v>18</v>
      </c>
      <c r="D83" s="6">
        <f t="shared" ref="D83:H83" si="45">SUM(D14,D17,D20,D23,D26,D29,D32,D35,D38,D41,D44,D47,D50,D53,D56,D59,D62,D65,D68,D71,D74,D77,D80)</f>
        <v>1890</v>
      </c>
      <c r="E83" s="6">
        <f t="shared" si="45"/>
        <v>3511</v>
      </c>
      <c r="F83" s="6">
        <f t="shared" si="45"/>
        <v>81385</v>
      </c>
      <c r="G83" s="6">
        <f t="shared" si="45"/>
        <v>16765</v>
      </c>
      <c r="H83" s="6">
        <f t="shared" si="45"/>
        <v>103551</v>
      </c>
      <c r="I83" s="22"/>
      <c r="J83" s="23"/>
    </row>
    <row r="84" spans="2:10" x14ac:dyDescent="0.35">
      <c r="B84" s="67"/>
      <c r="C84" s="8" t="s">
        <v>19</v>
      </c>
      <c r="D84" s="9">
        <f>IFERROR((D82/D83),0)</f>
        <v>0.93386243386243384</v>
      </c>
      <c r="E84" s="9">
        <f t="shared" ref="E84:H84" si="46">IFERROR((E82/E83),0)</f>
        <v>0.95955568214183995</v>
      </c>
      <c r="F84" s="9">
        <f t="shared" si="46"/>
        <v>0.95661362658966642</v>
      </c>
      <c r="G84" s="9">
        <f t="shared" si="46"/>
        <v>0.96761109454220107</v>
      </c>
      <c r="H84" s="9">
        <f t="shared" si="46"/>
        <v>0.958078627922473</v>
      </c>
      <c r="I84" s="22"/>
      <c r="J84" s="23"/>
    </row>
  </sheetData>
  <mergeCells count="10">
    <mergeCell ref="C10:F10"/>
    <mergeCell ref="I10:L10"/>
    <mergeCell ref="B12:C12"/>
    <mergeCell ref="B82:B84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6AB04-8002-47B5-9FD3-989EF8DAA63E}">
  <dimension ref="B2:E37"/>
  <sheetViews>
    <sheetView showGridLines="0" topLeftCell="A7" zoomScale="85" zoomScaleNormal="85" workbookViewId="0">
      <selection activeCell="C8" sqref="C8"/>
    </sheetView>
  </sheetViews>
  <sheetFormatPr baseColWidth="10" defaultColWidth="9.1796875" defaultRowHeight="12" x14ac:dyDescent="0.3"/>
  <cols>
    <col min="1" max="1" width="5.26953125" style="10" customWidth="1"/>
    <col min="2" max="2" width="20.81640625" style="10" bestFit="1" customWidth="1"/>
    <col min="3" max="3" width="26.54296875" style="10" customWidth="1"/>
    <col min="4" max="4" width="20.7265625" style="10" customWidth="1"/>
    <col min="5" max="5" width="13.7265625" style="10" customWidth="1"/>
    <col min="6" max="16384" width="9.1796875" style="10"/>
  </cols>
  <sheetData>
    <row r="2" spans="2:5" ht="14.5" x14ac:dyDescent="0.35">
      <c r="B2" s="68" t="s">
        <v>21</v>
      </c>
      <c r="C2" s="68"/>
      <c r="D2" s="68"/>
      <c r="E2" s="68"/>
    </row>
    <row r="3" spans="2:5" ht="14.5" x14ac:dyDescent="0.3">
      <c r="B3" s="64" t="s">
        <v>22</v>
      </c>
      <c r="C3" s="64"/>
      <c r="D3" s="64"/>
      <c r="E3" s="64"/>
    </row>
    <row r="4" spans="2:5" ht="14.5" x14ac:dyDescent="0.35">
      <c r="B4" s="68" t="s">
        <v>1</v>
      </c>
      <c r="C4" s="68"/>
      <c r="D4" s="68"/>
      <c r="E4" s="68"/>
    </row>
    <row r="6" spans="2:5" ht="14.5" x14ac:dyDescent="0.35">
      <c r="B6" t="s">
        <v>2</v>
      </c>
      <c r="C6" t="s">
        <v>45</v>
      </c>
    </row>
    <row r="7" spans="2:5" ht="14.5" x14ac:dyDescent="0.35">
      <c r="B7" t="s">
        <v>3</v>
      </c>
      <c r="C7" s="60">
        <f>'Anexo G (TEAP)'!$C$7</f>
        <v>2021</v>
      </c>
    </row>
    <row r="8" spans="2:5" ht="14.5" x14ac:dyDescent="0.35">
      <c r="B8" t="s">
        <v>4</v>
      </c>
      <c r="C8" t="str">
        <f>'Anexo G (TEAP)'!$C$8</f>
        <v>Setiembre</v>
      </c>
    </row>
    <row r="9" spans="2:5" ht="14.5" x14ac:dyDescent="0.35">
      <c r="B9" t="s">
        <v>6</v>
      </c>
      <c r="C9" t="s">
        <v>23</v>
      </c>
    </row>
    <row r="10" spans="2:5" ht="14.5" x14ac:dyDescent="0.35">
      <c r="B10" s="60" t="s">
        <v>5</v>
      </c>
      <c r="C10" s="62" t="s">
        <v>24</v>
      </c>
      <c r="D10" s="62"/>
      <c r="E10" s="62"/>
    </row>
    <row r="11" spans="2:5" x14ac:dyDescent="0.3">
      <c r="C11" s="62"/>
      <c r="D11" s="62"/>
      <c r="E11" s="62"/>
    </row>
    <row r="13" spans="2:5" ht="43.5" customHeight="1" x14ac:dyDescent="0.3">
      <c r="B13" s="58" t="s">
        <v>9</v>
      </c>
      <c r="C13" s="14" t="s">
        <v>25</v>
      </c>
      <c r="D13" s="14" t="s">
        <v>26</v>
      </c>
      <c r="E13" s="58" t="s">
        <v>27</v>
      </c>
    </row>
    <row r="14" spans="2:5" x14ac:dyDescent="0.3">
      <c r="B14" s="15" t="s">
        <v>46</v>
      </c>
      <c r="C14" s="38">
        <f>IFERROR(VLOOKUP(B14,[1]_3TOsiptel!$B:$G,6,0),0)</f>
        <v>81</v>
      </c>
      <c r="D14" s="38">
        <f>IFERROR(VLOOKUP(B14,[1]_1TOsipte!$B:$G,6,0),0)</f>
        <v>5222</v>
      </c>
      <c r="E14" s="46">
        <f t="shared" ref="E14:E36" si="0">IFERROR((C14/D14),0)</f>
        <v>1.5511298353121409E-2</v>
      </c>
    </row>
    <row r="15" spans="2:5" x14ac:dyDescent="0.3">
      <c r="B15" s="15" t="s">
        <v>47</v>
      </c>
      <c r="C15" s="38">
        <f>IFERROR(VLOOKUP(B15,[1]_3TOsiptel!$B:$G,6,0),0)</f>
        <v>80</v>
      </c>
      <c r="D15" s="38">
        <f>IFERROR(VLOOKUP(B15,[1]_1TOsipte!$B:$G,6,0),0)</f>
        <v>3325</v>
      </c>
      <c r="E15" s="46">
        <f t="shared" si="0"/>
        <v>2.4060150375939851E-2</v>
      </c>
    </row>
    <row r="16" spans="2:5" x14ac:dyDescent="0.3">
      <c r="B16" s="15" t="s">
        <v>48</v>
      </c>
      <c r="C16" s="38">
        <f>IFERROR(VLOOKUP(B16,[1]_3TOsiptel!$B:$G,6,0),0)</f>
        <v>104</v>
      </c>
      <c r="D16" s="38">
        <f>IFERROR(VLOOKUP(B16,[1]_1TOsipte!$B:$G,6,0),0)</f>
        <v>6799</v>
      </c>
      <c r="E16" s="46">
        <f t="shared" si="0"/>
        <v>1.5296367112810707E-2</v>
      </c>
    </row>
    <row r="17" spans="2:5" x14ac:dyDescent="0.3">
      <c r="B17" s="15" t="s">
        <v>82</v>
      </c>
      <c r="C17" s="38">
        <f>IFERROR(VLOOKUP(B17,[1]_3TOsiptel!$B:$G,6,0),0)</f>
        <v>9</v>
      </c>
      <c r="D17" s="38">
        <f>IFERROR(VLOOKUP(B17,[1]_1TOsipte!$B:$G,6,0),0)</f>
        <v>2275</v>
      </c>
      <c r="E17" s="46">
        <f t="shared" si="0"/>
        <v>3.956043956043956E-3</v>
      </c>
    </row>
    <row r="18" spans="2:5" x14ac:dyDescent="0.3">
      <c r="B18" s="15" t="s">
        <v>49</v>
      </c>
      <c r="C18" s="38">
        <f>IFERROR(VLOOKUP(B18,[1]_3TOsiptel!$B:$G,6,0),0)</f>
        <v>72</v>
      </c>
      <c r="D18" s="38">
        <f>IFERROR(VLOOKUP(B18,[1]_1TOsipte!$B:$G,6,0),0)</f>
        <v>3823</v>
      </c>
      <c r="E18" s="46">
        <f t="shared" si="0"/>
        <v>1.8833376929113261E-2</v>
      </c>
    </row>
    <row r="19" spans="2:5" x14ac:dyDescent="0.3">
      <c r="B19" s="15" t="s">
        <v>50</v>
      </c>
      <c r="C19" s="38">
        <f>IFERROR(VLOOKUP(B19,[1]_3TOsiptel!$B:$G,6,0),0)</f>
        <v>43</v>
      </c>
      <c r="D19" s="38">
        <f>IFERROR(VLOOKUP(B19,[1]_1TOsipte!$B:$G,6,0),0)</f>
        <v>1853</v>
      </c>
      <c r="E19" s="46">
        <f t="shared" si="0"/>
        <v>2.3205612520237454E-2</v>
      </c>
    </row>
    <row r="20" spans="2:5" x14ac:dyDescent="0.3">
      <c r="B20" s="15" t="s">
        <v>51</v>
      </c>
      <c r="C20" s="38">
        <f>IFERROR(VLOOKUP(B20,[1]_3TOsiptel!$B:$G,6,0),0)</f>
        <v>76</v>
      </c>
      <c r="D20" s="38">
        <f>IFERROR(VLOOKUP(B20,[1]_1TOsipte!$B:$G,6,0),0)</f>
        <v>3069</v>
      </c>
      <c r="E20" s="46">
        <f t="shared" si="0"/>
        <v>2.476376669925057E-2</v>
      </c>
    </row>
    <row r="21" spans="2:5" x14ac:dyDescent="0.3">
      <c r="B21" s="15" t="s">
        <v>52</v>
      </c>
      <c r="C21" s="38">
        <f>IFERROR(VLOOKUP(B21,[1]_3TOsiptel!$B:$G,6,0),0)</f>
        <v>101</v>
      </c>
      <c r="D21" s="38">
        <f>IFERROR(VLOOKUP(B21,[1]_1TOsipte!$B:$G,6,0),0)</f>
        <v>5517</v>
      </c>
      <c r="E21" s="46">
        <f t="shared" si="0"/>
        <v>1.8307050933478338E-2</v>
      </c>
    </row>
    <row r="22" spans="2:5" x14ac:dyDescent="0.3">
      <c r="B22" s="15" t="s">
        <v>53</v>
      </c>
      <c r="C22" s="38">
        <f>IFERROR(VLOOKUP(B22,[1]_3TOsiptel!$B:$G,6,0),0)</f>
        <v>161</v>
      </c>
      <c r="D22" s="38">
        <f>IFERROR(VLOOKUP(B22,[1]_1TOsipte!$B:$G,6,0),0)</f>
        <v>3492</v>
      </c>
      <c r="E22" s="46">
        <f t="shared" si="0"/>
        <v>4.6105383734249716E-2</v>
      </c>
    </row>
    <row r="23" spans="2:5" x14ac:dyDescent="0.3">
      <c r="B23" s="15" t="s">
        <v>54</v>
      </c>
      <c r="C23" s="38">
        <f>IFERROR(VLOOKUP(B23,[1]_3TOsiptel!$B:$G,6,0),0)</f>
        <v>95</v>
      </c>
      <c r="D23" s="38">
        <f>IFERROR(VLOOKUP(B23,[1]_1TOsipte!$B:$G,6,0),0)</f>
        <v>5344</v>
      </c>
      <c r="E23" s="46">
        <f t="shared" si="0"/>
        <v>1.7776946107784432E-2</v>
      </c>
    </row>
    <row r="24" spans="2:5" x14ac:dyDescent="0.3">
      <c r="B24" s="15" t="s">
        <v>55</v>
      </c>
      <c r="C24" s="38">
        <f>IFERROR(VLOOKUP(B24,[1]_3TOsiptel!$B:$G,6,0),0)</f>
        <v>51</v>
      </c>
      <c r="D24" s="38">
        <f>IFERROR(VLOOKUP(B24,[1]_1TOsipte!$B:$G,6,0),0)</f>
        <v>5979</v>
      </c>
      <c r="E24" s="46">
        <f t="shared" si="0"/>
        <v>8.5298544907175117E-3</v>
      </c>
    </row>
    <row r="25" spans="2:5" x14ac:dyDescent="0.3">
      <c r="B25" s="15" t="s">
        <v>56</v>
      </c>
      <c r="C25" s="38">
        <f>IFERROR(VLOOKUP(B25,[1]_3TOsiptel!$B:$G,6,0),0)</f>
        <v>51</v>
      </c>
      <c r="D25" s="38">
        <f>IFERROR(VLOOKUP(B25,[1]_1TOsipte!$B:$G,6,0),0)</f>
        <v>4903</v>
      </c>
      <c r="E25" s="46">
        <f t="shared" si="0"/>
        <v>1.0401794819498267E-2</v>
      </c>
    </row>
    <row r="26" spans="2:5" x14ac:dyDescent="0.3">
      <c r="B26" s="15" t="s">
        <v>76</v>
      </c>
      <c r="C26" s="38">
        <f>IFERROR(VLOOKUP(B26,[1]_3TOsiptel!$B:$G,6,0),0)</f>
        <v>17</v>
      </c>
      <c r="D26" s="38">
        <f>IFERROR(VLOOKUP(B26,[1]_1TOsipte!$B:$G,6,0),0)</f>
        <v>2120</v>
      </c>
      <c r="E26" s="46">
        <f t="shared" si="0"/>
        <v>8.0188679245283018E-3</v>
      </c>
    </row>
    <row r="27" spans="2:5" x14ac:dyDescent="0.3">
      <c r="B27" s="15" t="s">
        <v>77</v>
      </c>
      <c r="C27" s="38">
        <f>IFERROR(VLOOKUP(B27,[1]_3TOsiptel!$B:$G,6,0),0)</f>
        <v>13</v>
      </c>
      <c r="D27" s="38">
        <f>IFERROR(VLOOKUP(B27,[1]_1TOsipte!$B:$G,6,0),0)</f>
        <v>1274</v>
      </c>
      <c r="E27" s="46">
        <f t="shared" si="0"/>
        <v>1.020408163265306E-2</v>
      </c>
    </row>
    <row r="28" spans="2:5" x14ac:dyDescent="0.3">
      <c r="B28" s="15" t="s">
        <v>57</v>
      </c>
      <c r="C28" s="38">
        <f>IFERROR(VLOOKUP(B28,[1]_3TOsiptel!$B:$G,6,0),0)</f>
        <v>90</v>
      </c>
      <c r="D28" s="38">
        <f>IFERROR(VLOOKUP(B28,[1]_1TOsipte!$B:$G,6,0),0)</f>
        <v>6092</v>
      </c>
      <c r="E28" s="46">
        <f t="shared" si="0"/>
        <v>1.4773473407747865E-2</v>
      </c>
    </row>
    <row r="29" spans="2:5" x14ac:dyDescent="0.3">
      <c r="B29" s="15" t="s">
        <v>78</v>
      </c>
      <c r="C29" s="38">
        <f>IFERROR(VLOOKUP(B29,[1]_3TOsiptel!$B:$G,6,0),0)</f>
        <v>277</v>
      </c>
      <c r="D29" s="38">
        <f>IFERROR(VLOOKUP(B29,[1]_1TOsipte!$B:$G,6,0),0)</f>
        <v>12637</v>
      </c>
      <c r="E29" s="46">
        <f t="shared" si="0"/>
        <v>2.1919759436575138E-2</v>
      </c>
    </row>
    <row r="30" spans="2:5" x14ac:dyDescent="0.3">
      <c r="B30" s="15" t="s">
        <v>58</v>
      </c>
      <c r="C30" s="38">
        <f>IFERROR(VLOOKUP(B30,[1]_3TOsiptel!$B:$G,6,0),0)</f>
        <v>100</v>
      </c>
      <c r="D30" s="38">
        <f>IFERROR(VLOOKUP(B30,[1]_1TOsipte!$B:$G,6,0),0)</f>
        <v>7526</v>
      </c>
      <c r="E30" s="46">
        <f t="shared" si="0"/>
        <v>1.3287270794578794E-2</v>
      </c>
    </row>
    <row r="31" spans="2:5" x14ac:dyDescent="0.3">
      <c r="B31" s="15" t="s">
        <v>59</v>
      </c>
      <c r="C31" s="38">
        <f>IFERROR(VLOOKUP(B31,[1]_3TOsiptel!$B:$G,6,0),0)</f>
        <v>19</v>
      </c>
      <c r="D31" s="38">
        <f>IFERROR(VLOOKUP(B31,[1]_1TOsipte!$B:$G,6,0),0)</f>
        <v>2586</v>
      </c>
      <c r="E31" s="46">
        <f t="shared" si="0"/>
        <v>7.3472544470224287E-3</v>
      </c>
    </row>
    <row r="32" spans="2:5" x14ac:dyDescent="0.3">
      <c r="B32" s="15" t="s">
        <v>60</v>
      </c>
      <c r="C32" s="38">
        <f>IFERROR(VLOOKUP(B32,[1]_3TOsiptel!$B:$G,6,0),0)</f>
        <v>220</v>
      </c>
      <c r="D32" s="38">
        <f>IFERROR(VLOOKUP(B32,[1]_1TOsipte!$B:$G,6,0),0)</f>
        <v>7460</v>
      </c>
      <c r="E32" s="46">
        <f t="shared" si="0"/>
        <v>2.9490616621983913E-2</v>
      </c>
    </row>
    <row r="33" spans="2:5" x14ac:dyDescent="0.3">
      <c r="B33" s="15" t="s">
        <v>79</v>
      </c>
      <c r="C33" s="38">
        <f>IFERROR(VLOOKUP(B33,[1]_3TOsiptel!$B:$G,6,0),0)</f>
        <v>76</v>
      </c>
      <c r="D33" s="38">
        <f>IFERROR(VLOOKUP(B33,[1]_1TOsipte!$B:$G,6,0),0)</f>
        <v>7201</v>
      </c>
      <c r="E33" s="46">
        <f t="shared" si="0"/>
        <v>1.0554089709762533E-2</v>
      </c>
    </row>
    <row r="34" spans="2:5" x14ac:dyDescent="0.3">
      <c r="B34" s="15" t="s">
        <v>80</v>
      </c>
      <c r="C34" s="38">
        <f>IFERROR(VLOOKUP(B34,[1]_3TOsiptel!$B:$G,6,0),0)</f>
        <v>23</v>
      </c>
      <c r="D34" s="38">
        <f>IFERROR(VLOOKUP(B34,[1]_1TOsipte!$B:$G,6,0),0)</f>
        <v>2826</v>
      </c>
      <c r="E34" s="46">
        <f t="shared" si="0"/>
        <v>8.1387119603680107E-3</v>
      </c>
    </row>
    <row r="35" spans="2:5" x14ac:dyDescent="0.3">
      <c r="B35" s="15" t="s">
        <v>81</v>
      </c>
      <c r="C35" s="38">
        <f>IFERROR(VLOOKUP(B35,[1]_3TOsiptel!$B:$G,6,0),0)</f>
        <v>12</v>
      </c>
      <c r="D35" s="38">
        <f>IFERROR(VLOOKUP(B35,[1]_1TOsipte!$B:$G,6,0),0)</f>
        <v>1062</v>
      </c>
      <c r="E35" s="46">
        <f t="shared" si="0"/>
        <v>1.1299435028248588E-2</v>
      </c>
    </row>
    <row r="36" spans="2:5" x14ac:dyDescent="0.3">
      <c r="B36" s="15" t="s">
        <v>61</v>
      </c>
      <c r="C36" s="38">
        <f>IFERROR(VLOOKUP(B36,[1]_3TOsiptel!$B:$G,6,0),0)</f>
        <v>21</v>
      </c>
      <c r="D36" s="38">
        <f>IFERROR(VLOOKUP(B36,[1]_1TOsipte!$B:$G,6,0),0)</f>
        <v>1166</v>
      </c>
      <c r="E36" s="46">
        <f t="shared" si="0"/>
        <v>1.8010291595197257E-2</v>
      </c>
    </row>
    <row r="37" spans="2:5" x14ac:dyDescent="0.3">
      <c r="B37" s="11"/>
      <c r="C37" s="39">
        <f>SUM(C14:C36)</f>
        <v>1792</v>
      </c>
      <c r="D37" s="39">
        <f>SUM(D14:D36)</f>
        <v>103551</v>
      </c>
      <c r="E37" s="47">
        <f>IFERROR((C37/D37),0)</f>
        <v>1.7305482322720205E-2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EEE8E-6F30-46F0-848F-85D9261199B9}">
  <dimension ref="B2:J23"/>
  <sheetViews>
    <sheetView showGridLines="0" zoomScale="85" zoomScaleNormal="85" workbookViewId="0">
      <selection activeCell="E17" sqref="E17"/>
    </sheetView>
  </sheetViews>
  <sheetFormatPr baseColWidth="10" defaultColWidth="9.1796875" defaultRowHeight="14.5" x14ac:dyDescent="0.35"/>
  <cols>
    <col min="1" max="1" width="4.453125" customWidth="1"/>
    <col min="2" max="2" width="21" customWidth="1"/>
    <col min="3" max="3" width="31.1796875" customWidth="1"/>
    <col min="4" max="4" width="24.1796875" customWidth="1"/>
    <col min="5" max="5" width="22.1796875" customWidth="1"/>
  </cols>
  <sheetData>
    <row r="2" spans="2:5" x14ac:dyDescent="0.35">
      <c r="B2" s="68" t="s">
        <v>41</v>
      </c>
      <c r="C2" s="68"/>
      <c r="D2" s="68"/>
      <c r="E2" s="68"/>
    </row>
    <row r="3" spans="2:5" ht="15" customHeight="1" x14ac:dyDescent="0.35">
      <c r="B3" s="70" t="s">
        <v>42</v>
      </c>
      <c r="C3" s="70"/>
      <c r="D3" s="70"/>
      <c r="E3" s="70"/>
    </row>
    <row r="4" spans="2:5" x14ac:dyDescent="0.35">
      <c r="B4" s="68" t="s">
        <v>1</v>
      </c>
      <c r="C4" s="68"/>
      <c r="D4" s="68"/>
      <c r="E4" s="68"/>
    </row>
    <row r="6" spans="2:5" x14ac:dyDescent="0.35">
      <c r="B6" t="s">
        <v>2</v>
      </c>
      <c r="C6" t="s">
        <v>45</v>
      </c>
      <c r="D6" s="54"/>
    </row>
    <row r="7" spans="2:5" x14ac:dyDescent="0.35">
      <c r="B7" t="s">
        <v>3</v>
      </c>
      <c r="C7" s="54" t="str">
        <f>TEXT('[2]Per + Emp'!B2,"YYYY")</f>
        <v>2021</v>
      </c>
      <c r="D7" s="54"/>
    </row>
    <row r="8" spans="2:5" x14ac:dyDescent="0.35">
      <c r="B8" t="s">
        <v>4</v>
      </c>
      <c r="C8" t="str">
        <f>'Anexo G (TEAP)'!$C$8</f>
        <v>Setiembre</v>
      </c>
      <c r="D8" s="54"/>
    </row>
    <row r="9" spans="2:5" ht="15" customHeight="1" x14ac:dyDescent="0.35">
      <c r="B9" t="s">
        <v>6</v>
      </c>
      <c r="C9" s="71" t="s">
        <v>30</v>
      </c>
      <c r="D9" s="71"/>
      <c r="E9" s="71"/>
    </row>
    <row r="10" spans="2:5" ht="15" customHeight="1" x14ac:dyDescent="0.35">
      <c r="B10" t="s">
        <v>5</v>
      </c>
      <c r="C10" s="62" t="s">
        <v>31</v>
      </c>
      <c r="D10" s="62"/>
      <c r="E10" s="62"/>
    </row>
    <row r="11" spans="2:5" x14ac:dyDescent="0.35">
      <c r="C11" s="62"/>
      <c r="D11" s="62"/>
      <c r="E11" s="62"/>
    </row>
    <row r="13" spans="2:5" ht="29" x14ac:dyDescent="0.35">
      <c r="B13" s="33" t="s">
        <v>32</v>
      </c>
      <c r="C13" s="16" t="s">
        <v>33</v>
      </c>
      <c r="D13" s="16" t="s">
        <v>34</v>
      </c>
      <c r="E13" s="3" t="s">
        <v>35</v>
      </c>
    </row>
    <row r="14" spans="2:5" x14ac:dyDescent="0.35">
      <c r="B14" s="20" t="s">
        <v>43</v>
      </c>
      <c r="C14" s="19">
        <v>220</v>
      </c>
      <c r="D14" s="19">
        <v>4471</v>
      </c>
      <c r="E14" s="29">
        <f>IFERROR(C14/D14,"")</f>
        <v>4.9205994184746145E-2</v>
      </c>
    </row>
    <row r="15" spans="2:5" x14ac:dyDescent="0.35">
      <c r="B15" s="20" t="s">
        <v>44</v>
      </c>
      <c r="C15" s="19">
        <v>1388</v>
      </c>
      <c r="D15" s="41">
        <v>25677</v>
      </c>
      <c r="E15" s="29">
        <f>IFERROR(C15/D15,"")</f>
        <v>5.4056159208630293E-2</v>
      </c>
    </row>
    <row r="16" spans="2:5" x14ac:dyDescent="0.35">
      <c r="B16" s="20" t="s">
        <v>36</v>
      </c>
      <c r="C16" s="19">
        <v>32908</v>
      </c>
      <c r="D16" s="41">
        <v>1003184</v>
      </c>
      <c r="E16" s="29">
        <f>IFERROR(C16/D16,"")</f>
        <v>3.2803553485701527E-2</v>
      </c>
    </row>
    <row r="17" spans="2:10" x14ac:dyDescent="0.35">
      <c r="B17" s="12" t="s">
        <v>10</v>
      </c>
      <c r="C17" s="34">
        <f>SUM(C14:C16)</f>
        <v>34516</v>
      </c>
      <c r="D17" s="34">
        <f>SUM(D14:D16)</f>
        <v>1033332</v>
      </c>
      <c r="E17" s="32">
        <f>IFERROR(C17/D17,0)</f>
        <v>3.3402623745320964E-2</v>
      </c>
      <c r="I17" s="42"/>
      <c r="J17" s="42"/>
    </row>
    <row r="18" spans="2:10" x14ac:dyDescent="0.35">
      <c r="J18" s="42"/>
    </row>
    <row r="19" spans="2:10" x14ac:dyDescent="0.35">
      <c r="C19" s="55"/>
      <c r="F19" t="s">
        <v>83</v>
      </c>
    </row>
    <row r="20" spans="2:10" x14ac:dyDescent="0.35">
      <c r="C20" s="55"/>
      <c r="D20" s="56"/>
    </row>
    <row r="21" spans="2:10" x14ac:dyDescent="0.35">
      <c r="D21" s="56"/>
      <c r="E21" t="s">
        <v>83</v>
      </c>
    </row>
    <row r="22" spans="2:10" x14ac:dyDescent="0.35">
      <c r="D22" s="56"/>
    </row>
    <row r="23" spans="2:10" x14ac:dyDescent="0.35">
      <c r="D23" s="56"/>
    </row>
  </sheetData>
  <mergeCells count="5">
    <mergeCell ref="B2:E2"/>
    <mergeCell ref="B3:E3"/>
    <mergeCell ref="B4:E4"/>
    <mergeCell ref="C9:E9"/>
    <mergeCell ref="C10:E11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8A961-A489-4D13-B32E-897A7B4F1CC7}">
  <dimension ref="B2:I23"/>
  <sheetViews>
    <sheetView showGridLines="0" zoomScale="85" zoomScaleNormal="85" workbookViewId="0">
      <selection activeCell="E22" sqref="E22"/>
    </sheetView>
  </sheetViews>
  <sheetFormatPr baseColWidth="10" defaultColWidth="9.1796875" defaultRowHeight="14.5" x14ac:dyDescent="0.35"/>
  <cols>
    <col min="1" max="1" width="4.453125" customWidth="1"/>
    <col min="2" max="2" width="28.7265625" customWidth="1"/>
    <col min="3" max="3" width="46.81640625" customWidth="1"/>
    <col min="4" max="4" width="35.26953125" customWidth="1"/>
    <col min="5" max="5" width="14.1796875" customWidth="1"/>
  </cols>
  <sheetData>
    <row r="2" spans="2:9" x14ac:dyDescent="0.35">
      <c r="B2" s="68" t="s">
        <v>62</v>
      </c>
      <c r="C2" s="68"/>
      <c r="D2" s="68"/>
      <c r="E2" s="68"/>
    </row>
    <row r="3" spans="2:9" ht="15" customHeight="1" x14ac:dyDescent="0.35">
      <c r="B3" s="70" t="s">
        <v>63</v>
      </c>
      <c r="C3" s="70"/>
      <c r="D3" s="70"/>
      <c r="E3" s="70"/>
    </row>
    <row r="4" spans="2:9" x14ac:dyDescent="0.35">
      <c r="B4" s="68" t="s">
        <v>1</v>
      </c>
      <c r="C4" s="68"/>
      <c r="D4" s="68"/>
      <c r="E4" s="68"/>
    </row>
    <row r="5" spans="2:9" x14ac:dyDescent="0.35">
      <c r="B5" s="53"/>
      <c r="C5" s="53"/>
      <c r="D5" s="53"/>
      <c r="E5" s="53"/>
    </row>
    <row r="6" spans="2:9" x14ac:dyDescent="0.35">
      <c r="B6" t="s">
        <v>2</v>
      </c>
      <c r="C6" t="s">
        <v>45</v>
      </c>
    </row>
    <row r="7" spans="2:9" x14ac:dyDescent="0.35">
      <c r="B7" t="s">
        <v>3</v>
      </c>
      <c r="C7" s="54">
        <v>2021</v>
      </c>
    </row>
    <row r="8" spans="2:9" x14ac:dyDescent="0.35">
      <c r="B8" t="s">
        <v>4</v>
      </c>
      <c r="C8" t="str">
        <f>'Anexo I (CAT)'!C8</f>
        <v>Setiembre</v>
      </c>
    </row>
    <row r="9" spans="2:9" ht="15" customHeight="1" x14ac:dyDescent="0.35">
      <c r="B9" t="s">
        <v>6</v>
      </c>
      <c r="C9" s="1" t="s">
        <v>64</v>
      </c>
      <c r="D9" s="1"/>
    </row>
    <row r="10" spans="2:9" ht="15.75" customHeight="1" x14ac:dyDescent="0.35">
      <c r="B10" t="s">
        <v>5</v>
      </c>
      <c r="C10" s="62" t="s">
        <v>65</v>
      </c>
      <c r="D10" s="62"/>
      <c r="E10" s="62"/>
    </row>
    <row r="12" spans="2:9" ht="56.25" customHeight="1" x14ac:dyDescent="0.35">
      <c r="B12" s="43" t="s">
        <v>66</v>
      </c>
      <c r="C12" s="44" t="s">
        <v>67</v>
      </c>
      <c r="D12" s="44" t="s">
        <v>68</v>
      </c>
      <c r="E12" s="43" t="s">
        <v>69</v>
      </c>
      <c r="F12" s="52"/>
    </row>
    <row r="13" spans="2:9" x14ac:dyDescent="0.35">
      <c r="B13" s="20">
        <v>123</v>
      </c>
      <c r="C13" s="19">
        <v>1329849</v>
      </c>
      <c r="D13" s="19">
        <v>1329849</v>
      </c>
      <c r="E13" s="48">
        <f>C13/D13</f>
        <v>1</v>
      </c>
      <c r="I13" s="49"/>
    </row>
    <row r="14" spans="2:9" x14ac:dyDescent="0.35">
      <c r="B14" s="50">
        <v>102</v>
      </c>
      <c r="C14" s="19">
        <v>18288</v>
      </c>
      <c r="D14" s="19">
        <v>18288</v>
      </c>
      <c r="E14" s="48">
        <f t="shared" ref="E14:E15" si="0">C14/D14</f>
        <v>1</v>
      </c>
      <c r="I14" s="49"/>
    </row>
    <row r="15" spans="2:9" x14ac:dyDescent="0.35">
      <c r="B15" s="50">
        <v>103</v>
      </c>
      <c r="C15" s="19">
        <v>25890</v>
      </c>
      <c r="D15" s="19">
        <v>25890</v>
      </c>
      <c r="E15" s="48">
        <f t="shared" si="0"/>
        <v>1</v>
      </c>
      <c r="I15" s="49"/>
    </row>
    <row r="16" spans="2:9" ht="48.75" customHeight="1" x14ac:dyDescent="0.35">
      <c r="B16" s="45" t="s">
        <v>70</v>
      </c>
      <c r="C16" s="51" t="s">
        <v>71</v>
      </c>
      <c r="D16" s="44" t="s">
        <v>72</v>
      </c>
      <c r="E16" s="45" t="s">
        <v>73</v>
      </c>
    </row>
    <row r="17" spans="2:5" x14ac:dyDescent="0.35">
      <c r="B17" s="20">
        <v>123</v>
      </c>
      <c r="C17" s="19">
        <v>870914</v>
      </c>
      <c r="D17" s="19">
        <v>1003184</v>
      </c>
      <c r="E17" s="48">
        <f>+C17/D17</f>
        <v>0.86814981100177036</v>
      </c>
    </row>
    <row r="18" spans="2:5" x14ac:dyDescent="0.35">
      <c r="B18" s="50">
        <v>102</v>
      </c>
      <c r="C18" s="19">
        <v>4250</v>
      </c>
      <c r="D18" s="19">
        <v>4471</v>
      </c>
      <c r="E18" s="48">
        <f>+C18/D18</f>
        <v>0.95057034220532322</v>
      </c>
    </row>
    <row r="19" spans="2:5" x14ac:dyDescent="0.35">
      <c r="B19" s="20">
        <v>103</v>
      </c>
      <c r="C19" s="19">
        <v>25677</v>
      </c>
      <c r="D19" s="19">
        <v>25677</v>
      </c>
      <c r="E19" s="48">
        <f>+C19/D19</f>
        <v>1</v>
      </c>
    </row>
    <row r="22" spans="2:5" x14ac:dyDescent="0.35">
      <c r="B22" s="17" t="s">
        <v>74</v>
      </c>
      <c r="C22" s="17"/>
      <c r="D22" s="17"/>
      <c r="E22" s="17"/>
    </row>
    <row r="23" spans="2:5" x14ac:dyDescent="0.35">
      <c r="B23" s="17"/>
      <c r="C23" s="17"/>
      <c r="D23" s="17"/>
      <c r="E23" s="17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983BEA7435549AA5D870022B1A98D" ma:contentTypeVersion="4" ma:contentTypeDescription="Crear nuevo documento." ma:contentTypeScope="" ma:versionID="6dd801cf2c85ecd9f3c83e41a2850bb9">
  <xsd:schema xmlns:xsd="http://www.w3.org/2001/XMLSchema" xmlns:xs="http://www.w3.org/2001/XMLSchema" xmlns:p="http://schemas.microsoft.com/office/2006/metadata/properties" xmlns:ns2="87c58f6d-7681-40ae-805e-9e0c5da34b34" targetNamespace="http://schemas.microsoft.com/office/2006/metadata/properties" ma:root="true" ma:fieldsID="871093ad33eab156bdbfc5ed7d302c52" ns2:_="">
    <xsd:import namespace="87c58f6d-7681-40ae-805e-9e0c5da34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f6d-7681-40ae-805e-9e0c5da34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47224-EE3D-457B-ACB6-901C85BB22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B5075C-EFEF-4AE6-8206-6391A9097168}">
  <ds:schemaRefs>
    <ds:schemaRef ds:uri="http://schemas.microsoft.com/office/2006/metadata/properties"/>
    <ds:schemaRef ds:uri="http://schemas.microsoft.com/office/infopath/2007/PartnerControls"/>
    <ds:schemaRef ds:uri="97d4d1f1-a7ed-4e37-bc3c-f083b38e5626"/>
  </ds:schemaRefs>
</ds:datastoreItem>
</file>

<file path=customXml/itemProps3.xml><?xml version="1.0" encoding="utf-8"?>
<ds:datastoreItem xmlns:ds="http://schemas.openxmlformats.org/officeDocument/2006/customXml" ds:itemID="{CD4BF4DF-522E-423D-80DC-CC488A008B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58f6d-7681-40ae-805e-9e0c5da34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ubenitest</dc:creator>
  <cp:lastModifiedBy>Alarcon Canchari, Marco Antonio</cp:lastModifiedBy>
  <dcterms:created xsi:type="dcterms:W3CDTF">2013-11-15T20:02:00Z</dcterms:created>
  <dcterms:modified xsi:type="dcterms:W3CDTF">2021-12-01T22:34:45Z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0x01010094A983BEA7435549AA5D870022B1A98D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