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EDGIR/Documentos compartidos/2. INDICADORES DE CALIDAD/2022/02. Finales/"/>
    </mc:Choice>
  </mc:AlternateContent>
  <xr:revisionPtr revIDLastSave="186" documentId="8_{0DEB8AD5-CE59-44DA-8B8D-27C1FC0692AC}" xr6:coauthVersionLast="47" xr6:coauthVersionMax="47" xr10:uidLastSave="{ED490B93-E676-4D0D-9133-B0C5DD21F3D9}"/>
  <bookViews>
    <workbookView xWindow="-120" yWindow="-120" windowWidth="20730" windowHeight="11160" xr2:uid="{00000000-000D-0000-FFFF-FFFF00000000}"/>
  </bookViews>
  <sheets>
    <sheet name="Anexo F (CSA)" sheetId="37" r:id="rId1"/>
    <sheet name="Anexo G (TEAP)" sheetId="35" r:id="rId2"/>
    <sheet name="Anexo H (DAP)" sheetId="36" r:id="rId3"/>
    <sheet name="Anexo I (CAT)" sheetId="6" r:id="rId4"/>
    <sheet name="Anexo J (AVH)" sheetId="29" r:id="rId5"/>
    <sheet name="Per + Emp" sheetId="33" state="hidden" r:id="rId6"/>
    <sheet name="TAB_Personas" sheetId="34" state="hidden" r:id="rId7"/>
  </sheets>
  <definedNames>
    <definedName name="_xlnm._FilterDatabase" localSheetId="0" hidden="1">'Anexo F (CSA)'!$G$13:$H$13</definedName>
    <definedName name="_xlnm._FilterDatabase" localSheetId="1" hidden="1">'Anexo G (TEAP)'!$B$12:$M$12</definedName>
  </definedNames>
  <calcPr calcId="191029"/>
  <pivotCaches>
    <pivotCache cacheId="792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7" l="1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14" i="37"/>
  <c r="D40" i="37" l="1"/>
  <c r="C40" i="37" l="1"/>
  <c r="E40" i="37" s="1"/>
  <c r="C8" i="36"/>
  <c r="C7" i="36"/>
  <c r="L14" i="34"/>
  <c r="K3" i="34" l="1"/>
  <c r="C7" i="6" l="1"/>
  <c r="K4" i="34" l="1"/>
  <c r="E4" i="34" l="1"/>
  <c r="F4" i="34" s="1"/>
  <c r="F9" i="33" l="1"/>
  <c r="E9" i="33"/>
  <c r="D9" i="33"/>
  <c r="C9" i="33"/>
  <c r="C18" i="33"/>
  <c r="F18" i="33"/>
  <c r="D18" i="33"/>
  <c r="K6" i="34" l="1"/>
  <c r="F17" i="33"/>
  <c r="F16" i="33"/>
  <c r="L6" i="34" l="1"/>
  <c r="N6" i="34" s="1"/>
  <c r="M6" i="34"/>
  <c r="F4" i="33"/>
  <c r="E6" i="34"/>
  <c r="F6" i="34" s="1"/>
  <c r="F15" i="33"/>
  <c r="K5" i="34"/>
  <c r="D17" i="33"/>
  <c r="D16" i="33"/>
  <c r="C17" i="33" l="1"/>
  <c r="D4" i="33"/>
  <c r="L4" i="34"/>
  <c r="M4" i="34"/>
  <c r="H9" i="34" s="1"/>
  <c r="E3" i="34"/>
  <c r="M3" i="34"/>
  <c r="M5" i="34"/>
  <c r="M9" i="34" s="1"/>
  <c r="N13" i="34" s="1"/>
  <c r="L5" i="34"/>
  <c r="N5" i="34" s="1"/>
  <c r="N9" i="34" s="1"/>
  <c r="E13" i="29"/>
  <c r="C16" i="33"/>
  <c r="F14" i="33"/>
  <c r="K7" i="34"/>
  <c r="C15" i="33"/>
  <c r="C4" i="33"/>
  <c r="E15" i="29"/>
  <c r="C8" i="29"/>
  <c r="E5" i="34"/>
  <c r="L3" i="34"/>
  <c r="D15" i="33"/>
  <c r="D14" i="33" s="1"/>
  <c r="E17" i="29" l="1"/>
  <c r="I10" i="34"/>
  <c r="N4" i="34"/>
  <c r="I9" i="34" s="1"/>
  <c r="J9" i="34" s="1"/>
  <c r="H10" i="34"/>
  <c r="H8" i="34"/>
  <c r="E17" i="33"/>
  <c r="F5" i="34"/>
  <c r="F3" i="34"/>
  <c r="E18" i="33"/>
  <c r="E16" i="33"/>
  <c r="L7" i="34"/>
  <c r="N3" i="34"/>
  <c r="E14" i="29"/>
  <c r="E7" i="34"/>
  <c r="C14" i="33"/>
  <c r="J10" i="34" l="1"/>
  <c r="I8" i="34"/>
  <c r="J8" i="34" s="1"/>
  <c r="E4" i="33"/>
  <c r="E15" i="33"/>
  <c r="E14" i="6" s="1"/>
  <c r="E18" i="29"/>
  <c r="E19" i="29"/>
  <c r="E14" i="33" l="1"/>
  <c r="E16" i="6"/>
  <c r="E15" i="6"/>
  <c r="D17" i="6"/>
  <c r="C17" i="6"/>
  <c r="E17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49C206-32DA-4598-ADC5-B102D8FD8437}" keepAlive="1" name="Consulta - PERSONAS" description="Conexión a la consulta 'PERSONAS' en el libro." type="5" refreshedVersion="7" background="1" saveData="1">
    <dbPr connection="Provider=Microsoft.Mashup.OleDb.1;Data Source=$Workbook$;Location=PERSONAS;Extended Properties=&quot;&quot;" command="SELECT * FROM [PERSONAS]"/>
  </connection>
</connections>
</file>

<file path=xl/sharedStrings.xml><?xml version="1.0" encoding="utf-8"?>
<sst xmlns="http://schemas.openxmlformats.org/spreadsheetml/2006/main" count="334" uniqueCount="135">
  <si>
    <t>FORMATO DE PRESENTACIÓN EN PÁGINA WEB</t>
  </si>
  <si>
    <t>Empresa:</t>
  </si>
  <si>
    <t>Año:</t>
  </si>
  <si>
    <t xml:space="preserve">Mes: </t>
  </si>
  <si>
    <t>Objetivo:</t>
  </si>
  <si>
    <t>Indicador:</t>
  </si>
  <si>
    <t xml:space="preserve">Total: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</si>
  <si>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</si>
  <si>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</si>
  <si>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</si>
  <si>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</si>
  <si>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</si>
  <si>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</si>
  <si>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</si>
  <si>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</si>
  <si>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</si>
  <si>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</si>
  <si>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</si>
  <si>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</si>
  <si>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</si>
  <si>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</si>
  <si>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</si>
  <si>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</si>
  <si>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</si>
  <si>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</si>
  <si>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</si>
  <si>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ANEXO I</t>
  </si>
  <si>
    <t>INDICADOR DE CORTE DE LA ATENCIÓN TELEFÓNICA POR LA EMPRESA OPERADORAS</t>
  </si>
  <si>
    <t>IVR 102</t>
  </si>
  <si>
    <t>IVR 103</t>
  </si>
  <si>
    <t>ENTEL PERU S.A.</t>
  </si>
  <si>
    <t>* Se reportan las llamadas atendidas por un agente ingresadas por el 102 (Reclamos)</t>
  </si>
  <si>
    <t xml:space="preserve"> </t>
  </si>
  <si>
    <t>Total general</t>
  </si>
  <si>
    <t>123</t>
  </si>
  <si>
    <t>103</t>
  </si>
  <si>
    <t>102</t>
  </si>
  <si>
    <t>Personas</t>
  </si>
  <si>
    <t>Empresas</t>
  </si>
  <si>
    <t>Total</t>
  </si>
  <si>
    <t>Llamadas Atendidas</t>
  </si>
  <si>
    <t>Llamadas Atendidas &lt; 20 Seg</t>
  </si>
  <si>
    <t xml:space="preserve">Corte Asesor </t>
  </si>
  <si>
    <t xml:space="preserve">Corte Cliente </t>
  </si>
  <si>
    <t>Corte No Identificado</t>
  </si>
  <si>
    <t>AVH - CAT</t>
  </si>
  <si>
    <t>IVR</t>
  </si>
  <si>
    <t>Canal</t>
  </si>
  <si>
    <t>133</t>
  </si>
  <si>
    <t>SCCP</t>
  </si>
  <si>
    <t>Etiquetas de columna</t>
  </si>
  <si>
    <t>KONECTA</t>
  </si>
  <si>
    <t>PREPAGO ORO</t>
  </si>
  <si>
    <t>BLOQUEOS PERSONAS</t>
  </si>
  <si>
    <t>CANAL ELITE</t>
  </si>
  <si>
    <t>POSTPAGO ORO</t>
  </si>
  <si>
    <t>POSTPAGO ORO TDE</t>
  </si>
  <si>
    <t>POSTPAGO PLATINO Y DIAMANTE</t>
  </si>
  <si>
    <t>POSTPAGO PLATINO Y DIAMANTE TDE</t>
  </si>
  <si>
    <t>PREPAGO PLATINO</t>
  </si>
  <si>
    <t>TFI</t>
  </si>
  <si>
    <t>TFI TDE</t>
  </si>
  <si>
    <t>CANAL</t>
  </si>
  <si>
    <t>POSTPAGO RENOVACION APP</t>
  </si>
  <si>
    <t>POSTPAGO LINEAS ADICIONALES APP</t>
  </si>
  <si>
    <t>AGENTE</t>
  </si>
  <si>
    <t>CLIENTE</t>
  </si>
  <si>
    <t>Considera Postpago, Prepago, TFM</t>
  </si>
  <si>
    <t>Internet Hogar</t>
  </si>
  <si>
    <t>POSTPAGO RENOVACION IVR</t>
  </si>
  <si>
    <t>POSTPAGO PREVENCION</t>
  </si>
  <si>
    <t>Suma de RECIBIDAS</t>
  </si>
  <si>
    <t>POSTPAGO ELITE</t>
  </si>
  <si>
    <t>POSTPAGO PERFILADO LLAA</t>
  </si>
  <si>
    <t xml:space="preserve">ANEXO G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</si>
  <si>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</si>
  <si>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</si>
  <si>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</si>
  <si>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Oficinas</t>
  </si>
  <si>
    <t>Reclamos</t>
  </si>
  <si>
    <t>Bajas</t>
  </si>
  <si>
    <t>Consultas</t>
  </si>
  <si>
    <t>Altas</t>
  </si>
  <si>
    <t>TOTAL</t>
  </si>
  <si>
    <t>TPF AREQUIPA</t>
  </si>
  <si>
    <t>Nº de atenciones con espera menor a 15 min.</t>
  </si>
  <si>
    <t>Nº de atenciones totales</t>
  </si>
  <si>
    <t>% (TEAPij)</t>
  </si>
  <si>
    <t>TPF CHICLAYO</t>
  </si>
  <si>
    <t>TPF CHIMBOTE</t>
  </si>
  <si>
    <t>TPF CUSCO</t>
  </si>
  <si>
    <t>TPF HUANCAYO</t>
  </si>
  <si>
    <t>TPF ICA CENTRO</t>
  </si>
  <si>
    <t>TPF LARCO</t>
  </si>
  <si>
    <t>TPF PIURA GRAU</t>
  </si>
  <si>
    <t>TPF REPUBLICA</t>
  </si>
  <si>
    <t>TPF TRUJILLO LARCO</t>
  </si>
  <si>
    <t>TPF CERCADO</t>
  </si>
  <si>
    <t>TPF CHORRILLOS</t>
  </si>
  <si>
    <t>TPF HUACHO</t>
  </si>
  <si>
    <t>TPF ILO</t>
  </si>
  <si>
    <t>TPF JOCKEY PLAZA</t>
  </si>
  <si>
    <t>TPF MEGA PLAZA</t>
  </si>
  <si>
    <t>TPF MINKA</t>
  </si>
  <si>
    <t>TPF OPEN ANGAMOS</t>
  </si>
  <si>
    <t>TPF PLAZA SAN MIGUEL</t>
  </si>
  <si>
    <t>TPF SJ LURIGANCHO</t>
  </si>
  <si>
    <t>TPF TACNA</t>
  </si>
  <si>
    <t>TPF TALARA</t>
  </si>
  <si>
    <t>TPF TUMBES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</si>
  <si>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</si>
  <si>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</si>
  <si>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</si>
  <si>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</si>
  <si>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</si>
  <si>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</si>
  <si>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</si>
  <si>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</si>
  <si>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>INDICADOR DE TASA DE CAIDAS DEL SISTEMA DE ATENCIÓN</t>
  </si>
  <si>
    <t>TASA DE CAIDAS DEL SISTEMA DE ATENCIÓN (CSA)</t>
  </si>
  <si>
    <t>Medir el porcentaje de horas en que estuvo inoperativo el sistema de atención de la empresa.</t>
  </si>
  <si>
    <t xml:space="preserve">N° de horas sin sistema de atención al mes  </t>
  </si>
  <si>
    <t xml:space="preserve">N° total de horas de atención al mes </t>
  </si>
  <si>
    <t xml:space="preserve">CSA% 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</si>
  <si>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</si>
  <si>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</si>
  <si>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</si>
  <si>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</si>
  <si>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</si>
  <si>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</si>
  <si>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</si>
  <si>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</si>
  <si>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</si>
  <si>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/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</si>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</sst>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mmmm"/>
    <numFmt numFmtId="167" formatCode="#,##0_ ;\-#,##0\ "/>
    <numFmt numFmtId="168" formatCode="0.000%"/>
    <numFmt numFmtId="169" formatCode="0.0000"/>
    <numFmt numFmtId="170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0" fillId="0" borderId="2" xfId="0" applyNumberForma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pivotButton="1"/>
    <xf numFmtId="3" fontId="0" fillId="0" borderId="0" xfId="0" applyNumberFormat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" fillId="3" borderId="7" xfId="0" applyFont="1" applyFill="1" applyBorder="1"/>
    <xf numFmtId="0" fontId="0" fillId="0" borderId="7" xfId="0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6" fillId="5" borderId="0" xfId="0" applyFont="1" applyFill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66" fontId="6" fillId="8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/>
    <xf numFmtId="0" fontId="0" fillId="0" borderId="0" xfId="0" applyNumberFormat="1"/>
    <xf numFmtId="0" fontId="0" fillId="0" borderId="0" xfId="1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/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9" fontId="0" fillId="0" borderId="0" xfId="1" applyFont="1"/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9" fontId="9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9" fontId="9" fillId="2" borderId="1" xfId="1" applyFont="1" applyFill="1" applyBorder="1" applyAlignment="1">
      <alignment horizontal="center"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7" fontId="10" fillId="0" borderId="1" xfId="3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7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68" fontId="1" fillId="2" borderId="1" xfId="1" applyNumberFormat="1" applyFont="1" applyFill="1" applyBorder="1" applyAlignment="1">
      <alignment horizontal="center" vertical="center"/>
    </xf>
    <xf numFmtId="168" fontId="0" fillId="0" borderId="1" xfId="1" applyNumberFormat="1" applyFon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170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9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68" fontId="0" fillId="0" borderId="0" xfId="0" applyNumberFormat="1" applyAlignment="1">
      <alignment vertical="center"/>
    </xf>
  </cellXfs>
  <cellStyles count="4">
    <cellStyle name="Millares" xfId="3" builtinId="3"/>
    <cellStyle name="Millares 2" xfId="2" xr:uid="{00000000-0005-0000-0000-000000000000}"/>
    <cellStyle name="Normal" xfId="0" builtinId="0"/>
    <cellStyle name="Porcentaje" xfId="1" builtinId="5"/>
  </cellStyles>
  <dxfs count="13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ubas Bravo, Roberto" refreshedDate="44635.015850231481" backgroundQuery="1" createdVersion="6" refreshedVersion="7" minRefreshableVersion="3" recordCount="60" xr:uid="{CCE041CF-5C32-4736-B592-341398E059E8}">
  <cacheSource type="external" connectionId="1"/>
  <cacheFields count="12">
    <cacheField name="NUMPERIODO" numFmtId="0">
      <sharedItems containsSemiMixedTypes="0" containsString="0" containsNumber="1" containsInteger="1" minValue="202202" maxValue="202202" count="1">
        <n v="202202"/>
      </sharedItems>
    </cacheField>
    <cacheField name="VCHCAL" numFmtId="0">
      <sharedItems count="3">
        <s v="SCCP"/>
        <s v="KONECTA"/>
        <s v="TIENDAS" u="1"/>
      </sharedItems>
    </cacheField>
    <cacheField name="VCHPLATAFORMA_SEGMENTACION" numFmtId="0">
      <sharedItems count="27">
        <s v="POSTPAGO PLATINO Y DIAMANTE"/>
        <s v="POSTPAGO ORO TDE"/>
        <s v="POSTPAGO PERFILADO LLAA"/>
        <s v="PREPAGO ORO"/>
        <s v="INTERNET PERSONAS"/>
        <s v="TFI"/>
        <s v="POSTPAGO ELITE"/>
        <s v="POSTPAGO LINEAS ADICIONALES APP"/>
        <s v="PREPAGO PLATINO"/>
        <s v="DIRECTORIO PERSONAS"/>
        <s v="DIRECTORIO EMPRESAS"/>
        <s v="POSTPAGO PLATINO Y DIAMANTE TDE"/>
        <s v="POSTPAGO ORO"/>
        <s v="BLOQUEOS PERSONAS"/>
        <s v="POSTPAGO PREVENCION"/>
        <s v="POSTPAGO RENOVACION IVR"/>
        <s v="TFI TDE"/>
        <s v="INTERNET PERSONAS TDE"/>
        <s v="POSTPAGO RENOVACION APP"/>
        <s v="CANAL ELITE"/>
        <s v="POSTPAGO ORO TIENDAS" u="1"/>
        <s v="POSTPAGO PLATINO Y DIAMANTE TDE TIENDAS" u="1"/>
        <s v="POSTPAGO PLATINO Y DIAMANTE TIENDAS" u="1"/>
        <s v="POSTPAGO FRACCIONAMIENTO" u="1"/>
        <s v="POSTPAGO LINEAS ADICIONALES - NO PERFILADO" u="1"/>
        <s v="POSTPAGO ORO TDE TIENDAS" u="1"/>
        <s v="POSTPAGO LINEAS ADICIONALES" u="1"/>
      </sharedItems>
    </cacheField>
    <cacheField name="VCHSERVICIO" numFmtId="0">
      <sharedItems/>
    </cacheField>
    <cacheField name="SERVICIO" numFmtId="0">
      <sharedItems count="7">
        <s v="POSTPAGO"/>
        <s v="PREPAGO"/>
        <s v="PREPAGO 102"/>
        <s v="INTERNET PERSONAS"/>
        <s v="TFI"/>
        <s v="DIRECTORIO"/>
        <s v="BLOQUEO"/>
      </sharedItems>
    </cacheField>
    <cacheField name="CANAL" numFmtId="0">
      <sharedItems count="4">
        <s v="123"/>
        <s v="102"/>
        <s v="133"/>
        <s v="103"/>
      </sharedItems>
    </cacheField>
    <cacheField name="RECIBIDAS" numFmtId="0">
      <sharedItems containsSemiMixedTypes="0" containsString="0" containsNumber="1" containsInteger="1" minValue="1" maxValue="162094"/>
    </cacheField>
    <cacheField name="ATENDIDAS" numFmtId="0">
      <sharedItems containsSemiMixedTypes="0" containsString="0" containsNumber="1" containsInteger="1" minValue="0" maxValue="158906"/>
    </cacheField>
    <cacheField name="ATENDIDAS_&lt;20" numFmtId="0">
      <sharedItems containsSemiMixedTypes="0" containsString="0" containsNumber="1" containsInteger="1" minValue="0" maxValue="127944"/>
    </cacheField>
    <cacheField name="CORTE_ASESOR" numFmtId="0">
      <sharedItems containsSemiMixedTypes="0" containsString="0" containsNumber="1" containsInteger="1" minValue="0" maxValue="3085"/>
    </cacheField>
    <cacheField name="CORTE_CLIENTE" numFmtId="0">
      <sharedItems containsSemiMixedTypes="0" containsString="0" containsNumber="1" containsInteger="1" minValue="0" maxValue="75434"/>
    </cacheField>
    <cacheField name="NO_IDENTIFICADO" numFmtId="0">
      <sharedItems containsSemiMixedTypes="0" containsString="0" containsNumber="1" containsInteger="1" minValue="0" maxValue="826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x v="0"/>
    <x v="0"/>
    <x v="0"/>
    <s v="Postpago Diamante Reclamos"/>
    <x v="0"/>
    <x v="0"/>
    <n v="3449"/>
    <n v="3326"/>
    <n v="2628"/>
    <n v="188"/>
    <n v="3138"/>
    <n v="0"/>
  </r>
  <r>
    <x v="0"/>
    <x v="0"/>
    <x v="1"/>
    <s v="TDEP Entel Peru Postpago Oro Reclamos"/>
    <x v="0"/>
    <x v="0"/>
    <n v="73934"/>
    <n v="70524"/>
    <n v="56425"/>
    <n v="3085"/>
    <n v="67439"/>
    <n v="0"/>
  </r>
  <r>
    <x v="0"/>
    <x v="0"/>
    <x v="2"/>
    <s v="Perfilado LLAA"/>
    <x v="0"/>
    <x v="0"/>
    <n v="1888"/>
    <n v="1741"/>
    <n v="1382"/>
    <n v="58"/>
    <n v="1683"/>
    <n v="0"/>
  </r>
  <r>
    <x v="0"/>
    <x v="1"/>
    <x v="3"/>
    <s v="PREPAGO ORO KONECTA"/>
    <x v="1"/>
    <x v="0"/>
    <n v="38414"/>
    <n v="37916"/>
    <n v="33927"/>
    <n v="149"/>
    <n v="17106"/>
    <n v="20661"/>
  </r>
  <r>
    <x v="0"/>
    <x v="1"/>
    <x v="3"/>
    <s v="PREPAGO RECLAMOS 102 KONECTA"/>
    <x v="2"/>
    <x v="1"/>
    <n v="3255"/>
    <n v="3136"/>
    <n v="2889"/>
    <n v="0"/>
    <n v="0"/>
    <n v="3136"/>
  </r>
  <r>
    <x v="0"/>
    <x v="1"/>
    <x v="2"/>
    <s v="Perfilado LLAA"/>
    <x v="0"/>
    <x v="0"/>
    <n v="4266"/>
    <n v="4022"/>
    <n v="2845"/>
    <n v="36"/>
    <n v="2293"/>
    <n v="1693"/>
  </r>
  <r>
    <x v="0"/>
    <x v="0"/>
    <x v="4"/>
    <s v="Internet Reclamos Personas"/>
    <x v="3"/>
    <x v="2"/>
    <n v="3148"/>
    <n v="3044"/>
    <n v="2922"/>
    <n v="160"/>
    <n v="2884"/>
    <n v="0"/>
  </r>
  <r>
    <x v="0"/>
    <x v="0"/>
    <x v="5"/>
    <s v="Entel Perú Fijo Móvil"/>
    <x v="4"/>
    <x v="0"/>
    <n v="54"/>
    <n v="53"/>
    <n v="50"/>
    <n v="11"/>
    <n v="42"/>
    <n v="0"/>
  </r>
  <r>
    <x v="0"/>
    <x v="1"/>
    <x v="4"/>
    <s v="INTERNET PERSONAS RECLAMOS"/>
    <x v="3"/>
    <x v="2"/>
    <n v="8478"/>
    <n v="8365"/>
    <n v="7631"/>
    <n v="43"/>
    <n v="4116"/>
    <n v="4206"/>
  </r>
  <r>
    <x v="0"/>
    <x v="1"/>
    <x v="6"/>
    <s v="Postpago Elite"/>
    <x v="0"/>
    <x v="0"/>
    <n v="2176"/>
    <n v="1992"/>
    <n v="1792"/>
    <n v="0"/>
    <n v="0"/>
    <n v="1992"/>
  </r>
  <r>
    <x v="0"/>
    <x v="1"/>
    <x v="7"/>
    <s v="Postpago Lineas Adicionales App"/>
    <x v="0"/>
    <x v="0"/>
    <n v="26"/>
    <n v="25"/>
    <n v="22"/>
    <n v="0"/>
    <n v="0"/>
    <n v="25"/>
  </r>
  <r>
    <x v="0"/>
    <x v="1"/>
    <x v="8"/>
    <s v="PREPAGO PLATINO TDE SCCP"/>
    <x v="1"/>
    <x v="0"/>
    <n v="6"/>
    <n v="6"/>
    <n v="6"/>
    <n v="0"/>
    <n v="3"/>
    <n v="3"/>
  </r>
  <r>
    <x v="0"/>
    <x v="1"/>
    <x v="9"/>
    <s v="Directorio 103 Personas"/>
    <x v="5"/>
    <x v="3"/>
    <n v="27837"/>
    <n v="27649"/>
    <n v="27649"/>
    <n v="967"/>
    <n v="26682"/>
    <n v="0"/>
  </r>
  <r>
    <x v="0"/>
    <x v="0"/>
    <x v="1"/>
    <s v="TDEP Entel Peru Postpago Oro"/>
    <x v="0"/>
    <x v="0"/>
    <n v="64371"/>
    <n v="60584"/>
    <n v="49668"/>
    <n v="2122"/>
    <n v="58462"/>
    <n v="0"/>
  </r>
  <r>
    <x v="0"/>
    <x v="0"/>
    <x v="8"/>
    <s v="Prepago Platino"/>
    <x v="1"/>
    <x v="0"/>
    <n v="4439"/>
    <n v="4319"/>
    <n v="4099"/>
    <n v="179"/>
    <n v="4140"/>
    <n v="0"/>
  </r>
  <r>
    <x v="0"/>
    <x v="0"/>
    <x v="0"/>
    <s v="Entel Peru Postpago Platino"/>
    <x v="0"/>
    <x v="0"/>
    <n v="1"/>
    <n v="1"/>
    <n v="1"/>
    <n v="0"/>
    <n v="1"/>
    <n v="0"/>
  </r>
  <r>
    <x v="0"/>
    <x v="0"/>
    <x v="10"/>
    <s v="Directorio 103 Empresas"/>
    <x v="5"/>
    <x v="3"/>
    <n v="1"/>
    <n v="0"/>
    <n v="0"/>
    <n v="0"/>
    <n v="0"/>
    <n v="0"/>
  </r>
  <r>
    <x v="0"/>
    <x v="0"/>
    <x v="9"/>
    <s v="Directorio 103 Personas"/>
    <x v="5"/>
    <x v="3"/>
    <n v="1"/>
    <n v="0"/>
    <n v="0"/>
    <n v="0"/>
    <n v="0"/>
    <n v="0"/>
  </r>
  <r>
    <x v="0"/>
    <x v="1"/>
    <x v="1"/>
    <s v="POSTPAGO ORO TDE RECLAMOS KONECTA"/>
    <x v="0"/>
    <x v="0"/>
    <n v="162094"/>
    <n v="158906"/>
    <n v="127944"/>
    <n v="865"/>
    <n v="75434"/>
    <n v="82607"/>
  </r>
  <r>
    <x v="0"/>
    <x v="1"/>
    <x v="3"/>
    <s v="PREPAGO ORO TDE KONECTA"/>
    <x v="1"/>
    <x v="0"/>
    <n v="60265"/>
    <n v="58889"/>
    <n v="52284"/>
    <n v="218"/>
    <n v="25508"/>
    <n v="33163"/>
  </r>
  <r>
    <x v="0"/>
    <x v="1"/>
    <x v="0"/>
    <s v="POSTPAGO PLATINO RECLAMOS"/>
    <x v="0"/>
    <x v="0"/>
    <n v="34213"/>
    <n v="33858"/>
    <n v="27476"/>
    <n v="172"/>
    <n v="15516"/>
    <n v="18170"/>
  </r>
  <r>
    <x v="0"/>
    <x v="1"/>
    <x v="4"/>
    <s v="INTERNET PERSONAS"/>
    <x v="3"/>
    <x v="2"/>
    <n v="14260"/>
    <n v="14054"/>
    <n v="12730"/>
    <n v="52"/>
    <n v="5631"/>
    <n v="8371"/>
  </r>
  <r>
    <x v="0"/>
    <x v="1"/>
    <x v="11"/>
    <s v="POSTPAGO PLATINO TDE"/>
    <x v="0"/>
    <x v="0"/>
    <n v="5231"/>
    <n v="5174"/>
    <n v="4353"/>
    <n v="26"/>
    <n v="2395"/>
    <n v="2753"/>
  </r>
  <r>
    <x v="0"/>
    <x v="1"/>
    <x v="12"/>
    <s v="POSTPAGO PLATA LEGADOS"/>
    <x v="0"/>
    <x v="0"/>
    <n v="1"/>
    <n v="0"/>
    <n v="0"/>
    <n v="0"/>
    <n v="0"/>
    <n v="0"/>
  </r>
  <r>
    <x v="0"/>
    <x v="0"/>
    <x v="0"/>
    <s v="POSTPAGO PLATINO RECLAMOS"/>
    <x v="0"/>
    <x v="0"/>
    <n v="15544"/>
    <n v="14862"/>
    <n v="11761"/>
    <n v="795"/>
    <n v="14067"/>
    <n v="0"/>
  </r>
  <r>
    <x v="0"/>
    <x v="0"/>
    <x v="11"/>
    <s v="TDEP Entel Peru Postpago Platino"/>
    <x v="0"/>
    <x v="0"/>
    <n v="9162"/>
    <n v="8684"/>
    <n v="6911"/>
    <n v="334"/>
    <n v="8350"/>
    <n v="0"/>
  </r>
  <r>
    <x v="0"/>
    <x v="0"/>
    <x v="3"/>
    <s v="Prepago Reclamos 102"/>
    <x v="2"/>
    <x v="1"/>
    <n v="1415"/>
    <n v="1342"/>
    <n v="1275"/>
    <n v="62"/>
    <n v="1280"/>
    <n v="0"/>
  </r>
  <r>
    <x v="0"/>
    <x v="0"/>
    <x v="13"/>
    <s v="Bloqueo Personas"/>
    <x v="6"/>
    <x v="0"/>
    <n v="27930"/>
    <n v="27028"/>
    <n v="25737"/>
    <n v="848"/>
    <n v="26180"/>
    <n v="0"/>
  </r>
  <r>
    <x v="0"/>
    <x v="0"/>
    <x v="11"/>
    <s v="TDEP Postpago Diamante"/>
    <x v="0"/>
    <x v="0"/>
    <n v="1113"/>
    <n v="1066"/>
    <n v="843"/>
    <n v="42"/>
    <n v="1024"/>
    <n v="0"/>
  </r>
  <r>
    <x v="0"/>
    <x v="1"/>
    <x v="14"/>
    <s v="POSTPAGO PREVENCION"/>
    <x v="0"/>
    <x v="0"/>
    <n v="6426"/>
    <n v="5929"/>
    <n v="4178"/>
    <n v="0"/>
    <n v="0"/>
    <n v="5929"/>
  </r>
  <r>
    <x v="0"/>
    <x v="1"/>
    <x v="15"/>
    <s v="POSTPAGO RENOVACION IVR"/>
    <x v="0"/>
    <x v="0"/>
    <n v="27746"/>
    <n v="27372"/>
    <n v="24696"/>
    <n v="0"/>
    <n v="0"/>
    <n v="27372"/>
  </r>
  <r>
    <x v="0"/>
    <x v="1"/>
    <x v="13"/>
    <s v="BLOQUEOS PERSONAS"/>
    <x v="6"/>
    <x v="0"/>
    <n v="29205"/>
    <n v="28833"/>
    <n v="27779"/>
    <n v="134"/>
    <n v="14983"/>
    <n v="13716"/>
  </r>
  <r>
    <x v="0"/>
    <x v="1"/>
    <x v="12"/>
    <s v="POSTPAGO ORO KONECTA"/>
    <x v="0"/>
    <x v="0"/>
    <n v="10826"/>
    <n v="10579"/>
    <n v="8712"/>
    <n v="31"/>
    <n v="2767"/>
    <n v="7781"/>
  </r>
  <r>
    <x v="0"/>
    <x v="1"/>
    <x v="8"/>
    <s v="PREPAGO PLATINO KONECTA"/>
    <x v="1"/>
    <x v="0"/>
    <n v="1635"/>
    <n v="1607"/>
    <n v="1424"/>
    <n v="44"/>
    <n v="654"/>
    <n v="909"/>
  </r>
  <r>
    <x v="0"/>
    <x v="1"/>
    <x v="16"/>
    <s v="TFI"/>
    <x v="4"/>
    <x v="0"/>
    <n v="517"/>
    <n v="502"/>
    <n v="465"/>
    <n v="5"/>
    <n v="265"/>
    <n v="232"/>
  </r>
  <r>
    <x v="0"/>
    <x v="1"/>
    <x v="17"/>
    <s v="INTERNET PERSONAS RECLAMOS TDE"/>
    <x v="3"/>
    <x v="2"/>
    <n v="162"/>
    <n v="159"/>
    <n v="146"/>
    <n v="1"/>
    <n v="36"/>
    <n v="122"/>
  </r>
  <r>
    <x v="0"/>
    <x v="1"/>
    <x v="18"/>
    <s v="Postpago Renovacion App"/>
    <x v="0"/>
    <x v="0"/>
    <n v="295"/>
    <n v="276"/>
    <n v="264"/>
    <n v="0"/>
    <n v="0"/>
    <n v="276"/>
  </r>
  <r>
    <x v="0"/>
    <x v="0"/>
    <x v="11"/>
    <s v="TDEP Postpago Platino Reclamos"/>
    <x v="0"/>
    <x v="0"/>
    <n v="4704"/>
    <n v="4498"/>
    <n v="3561"/>
    <n v="215"/>
    <n v="4283"/>
    <n v="0"/>
  </r>
  <r>
    <x v="0"/>
    <x v="0"/>
    <x v="4"/>
    <s v="Internet Personas"/>
    <x v="3"/>
    <x v="2"/>
    <n v="6134"/>
    <n v="5906"/>
    <n v="5657"/>
    <n v="339"/>
    <n v="5567"/>
    <n v="0"/>
  </r>
  <r>
    <x v="0"/>
    <x v="0"/>
    <x v="3"/>
    <s v="Prepago Oro"/>
    <x v="1"/>
    <x v="0"/>
    <n v="40811"/>
    <n v="39718"/>
    <n v="37808"/>
    <n v="1506"/>
    <n v="38212"/>
    <n v="0"/>
  </r>
  <r>
    <x v="0"/>
    <x v="0"/>
    <x v="6"/>
    <s v="Postpago Elite"/>
    <x v="0"/>
    <x v="0"/>
    <n v="13"/>
    <n v="2"/>
    <n v="0"/>
    <n v="0"/>
    <n v="2"/>
    <n v="0"/>
  </r>
  <r>
    <x v="0"/>
    <x v="1"/>
    <x v="0"/>
    <s v="POSTPAGO DIAMANTE RECLAMOS"/>
    <x v="0"/>
    <x v="0"/>
    <n v="7631"/>
    <n v="7555"/>
    <n v="6107"/>
    <n v="33"/>
    <n v="3342"/>
    <n v="4180"/>
  </r>
  <r>
    <x v="0"/>
    <x v="1"/>
    <x v="5"/>
    <s v="TFI"/>
    <x v="4"/>
    <x v="0"/>
    <n v="47"/>
    <n v="46"/>
    <n v="45"/>
    <n v="0"/>
    <n v="10"/>
    <n v="36"/>
  </r>
  <r>
    <x v="0"/>
    <x v="0"/>
    <x v="12"/>
    <s v="Entel Peru Postpago Oro Reclamos"/>
    <x v="0"/>
    <x v="0"/>
    <n v="50571"/>
    <n v="47930"/>
    <n v="38496"/>
    <n v="2184"/>
    <n v="45746"/>
    <n v="0"/>
  </r>
  <r>
    <x v="0"/>
    <x v="0"/>
    <x v="12"/>
    <s v="Entel Peru Postpago Oro"/>
    <x v="0"/>
    <x v="0"/>
    <n v="6203"/>
    <n v="5772"/>
    <n v="4835"/>
    <n v="226"/>
    <n v="5546"/>
    <n v="0"/>
  </r>
  <r>
    <x v="0"/>
    <x v="1"/>
    <x v="1"/>
    <s v="POSTPAGO ORO TDE KONECTA"/>
    <x v="0"/>
    <x v="0"/>
    <n v="142461"/>
    <n v="140313"/>
    <n v="117994"/>
    <n v="695"/>
    <n v="63571"/>
    <n v="76047"/>
  </r>
  <r>
    <x v="0"/>
    <x v="1"/>
    <x v="11"/>
    <s v="RECLAMOS POSTPAGO DIAMANTE TDE"/>
    <x v="0"/>
    <x v="0"/>
    <n v="2775"/>
    <n v="2710"/>
    <n v="2180"/>
    <n v="17"/>
    <n v="1201"/>
    <n v="1492"/>
  </r>
  <r>
    <x v="0"/>
    <x v="0"/>
    <x v="15"/>
    <s v="Postpago Renovacion IVR"/>
    <x v="0"/>
    <x v="0"/>
    <n v="12348"/>
    <n v="11507"/>
    <n v="9297"/>
    <n v="338"/>
    <n v="11169"/>
    <n v="0"/>
  </r>
  <r>
    <x v="0"/>
    <x v="0"/>
    <x v="11"/>
    <s v="TDEP Postpago Diamante Reclamos"/>
    <x v="0"/>
    <x v="0"/>
    <n v="540"/>
    <n v="516"/>
    <n v="407"/>
    <n v="35"/>
    <n v="481"/>
    <n v="0"/>
  </r>
  <r>
    <x v="0"/>
    <x v="0"/>
    <x v="17"/>
    <s v="Internet TDE"/>
    <x v="3"/>
    <x v="2"/>
    <n v="372"/>
    <n v="360"/>
    <n v="346"/>
    <n v="20"/>
    <n v="340"/>
    <n v="0"/>
  </r>
  <r>
    <x v="0"/>
    <x v="0"/>
    <x v="19"/>
    <s v="Entel Peru Postpago Elite Reclamos"/>
    <x v="0"/>
    <x v="0"/>
    <n v="2"/>
    <n v="0"/>
    <n v="0"/>
    <n v="0"/>
    <n v="0"/>
    <n v="0"/>
  </r>
  <r>
    <x v="0"/>
    <x v="0"/>
    <x v="7"/>
    <s v="Lineas Adicionales C2C App"/>
    <x v="0"/>
    <x v="0"/>
    <n v="1"/>
    <n v="0"/>
    <n v="0"/>
    <n v="0"/>
    <n v="0"/>
    <n v="0"/>
  </r>
  <r>
    <x v="0"/>
    <x v="1"/>
    <x v="12"/>
    <s v="POSTPAGO ORO RECLAMOS KONECTA"/>
    <x v="0"/>
    <x v="0"/>
    <n v="110144"/>
    <n v="108817"/>
    <n v="87454"/>
    <n v="498"/>
    <n v="50703"/>
    <n v="57616"/>
  </r>
  <r>
    <x v="0"/>
    <x v="1"/>
    <x v="11"/>
    <s v="RECLAMOS POSTPAGO PLATINO TDE"/>
    <x v="0"/>
    <x v="0"/>
    <n v="10403"/>
    <n v="10188"/>
    <n v="8321"/>
    <n v="50"/>
    <n v="4462"/>
    <n v="5676"/>
  </r>
  <r>
    <x v="0"/>
    <x v="1"/>
    <x v="3"/>
    <s v="PREPAGO ORO"/>
    <x v="1"/>
    <x v="0"/>
    <n v="11"/>
    <n v="11"/>
    <n v="9"/>
    <n v="0"/>
    <n v="8"/>
    <n v="3"/>
  </r>
  <r>
    <x v="0"/>
    <x v="0"/>
    <x v="0"/>
    <s v="Postpago Diamante"/>
    <x v="0"/>
    <x v="0"/>
    <n v="4"/>
    <n v="4"/>
    <n v="4"/>
    <n v="1"/>
    <n v="3"/>
    <n v="0"/>
  </r>
  <r>
    <x v="0"/>
    <x v="1"/>
    <x v="11"/>
    <s v="POSTPAGO DIAMANTE TDE"/>
    <x v="0"/>
    <x v="0"/>
    <n v="2511"/>
    <n v="2492"/>
    <n v="2093"/>
    <n v="15"/>
    <n v="1174"/>
    <n v="1303"/>
  </r>
  <r>
    <x v="0"/>
    <x v="1"/>
    <x v="8"/>
    <s v="PREPAGO PLATINO TDE KONECTA"/>
    <x v="1"/>
    <x v="0"/>
    <n v="9001"/>
    <n v="8841"/>
    <n v="7898"/>
    <n v="31"/>
    <n v="4171"/>
    <n v="4639"/>
  </r>
  <r>
    <x v="0"/>
    <x v="1"/>
    <x v="17"/>
    <s v="INTERNET PERSONAS TDE"/>
    <x v="3"/>
    <x v="2"/>
    <n v="186"/>
    <n v="180"/>
    <n v="159"/>
    <n v="1"/>
    <n v="75"/>
    <n v="104"/>
  </r>
  <r>
    <x v="0"/>
    <x v="1"/>
    <x v="12"/>
    <s v="POSTPAGO ORO"/>
    <x v="0"/>
    <x v="0"/>
    <n v="36"/>
    <n v="36"/>
    <n v="29"/>
    <n v="0"/>
    <n v="17"/>
    <n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B63BFA-C5ED-4F93-BD5D-009C5CE269D4}" name="TablaDinámica3" cacheId="792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rowHeaderCaption="Canal" fieldListSortAscending="1">
  <location ref="B29:E47" firstHeaderRow="1" firstDataRow="2" firstDataCol="1" rowPageCount="1" colPageCount="1"/>
  <pivotFields count="12">
    <pivotField showAll="0"/>
    <pivotField axis="axisCol" showAll="0">
      <items count="4">
        <item x="1"/>
        <item x="0"/>
        <item m="1" x="2"/>
        <item t="default"/>
      </items>
    </pivotField>
    <pivotField axis="axisRow" showAll="0">
      <items count="28">
        <item x="13"/>
        <item x="19"/>
        <item x="10"/>
        <item x="9"/>
        <item x="4"/>
        <item x="17"/>
        <item m="1" x="23"/>
        <item x="12"/>
        <item x="1"/>
        <item x="0"/>
        <item x="11"/>
        <item x="3"/>
        <item x="8"/>
        <item x="5"/>
        <item x="16"/>
        <item m="1" x="26"/>
        <item x="18"/>
        <item x="7"/>
        <item m="1" x="24"/>
        <item m="1" x="20"/>
        <item m="1" x="21"/>
        <item m="1" x="22"/>
        <item m="1" x="25"/>
        <item x="15"/>
        <item x="14"/>
        <item x="6"/>
        <item x="2"/>
        <item t="default"/>
      </items>
    </pivotField>
    <pivotField showAll="0"/>
    <pivotField showAll="0"/>
    <pivotField axis="axisPage" showAll="0">
      <items count="5">
        <item x="1"/>
        <item x="3"/>
        <item x="0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2"/>
  </rowFields>
  <rowItems count="17">
    <i>
      <x/>
    </i>
    <i>
      <x v="1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23"/>
    </i>
    <i>
      <x v="24"/>
    </i>
    <i>
      <x v="25"/>
    </i>
    <i>
      <x v="26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5" item="2" hier="-1"/>
  </pageFields>
  <dataFields count="1">
    <dataField name="Llamadas Atendidas" fld="7" baseField="3" baseItem="0" numFmtId="3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24775-AF6A-4155-BEB6-0A34BE25CE33}" name="TablaDinámica31" cacheId="792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rowHeaderCaption="Canal" fieldListSortAscending="1">
  <location ref="B51:E55" firstHeaderRow="0" firstDataRow="1" firstDataCol="1"/>
  <pivotFields count="12">
    <pivotField showAll="0"/>
    <pivotField showAll="0"/>
    <pivotField showAll="0"/>
    <pivotField showAll="0"/>
    <pivotField showAll="0"/>
    <pivotField axis="axisRow" showAll="0" sortType="descending">
      <items count="5">
        <item x="1"/>
        <item x="3"/>
        <item x="0"/>
        <item h="1"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4">
    <i>
      <x v="2"/>
    </i>
    <i>
      <x v="1"/>
    </i>
    <i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RECIBIDAS" fld="6" baseField="0" baseItem="0"/>
    <dataField name="Llamadas Atendidas" fld="7" baseField="3" baseItem="0" numFmtId="3"/>
    <dataField name="Llamadas Atendidas &lt; 20 Seg" fld="8" baseField="3" baseItem="0" numFmtId="3"/>
  </dataFields>
  <formats count="2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19B5E5-1B40-4FA8-86C0-B63B3504B958}" name="TablaDinámica1" cacheId="792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rowHeaderCaption="Canal" fieldListSortAscending="1">
  <location ref="B19:E25" firstHeaderRow="1" firstDataRow="2" firstDataCol="1"/>
  <pivotFields count="12">
    <pivotField showAll="0"/>
    <pivotField axis="axisCol" showAll="0">
      <items count="4">
        <item x="1"/>
        <item x="0"/>
        <item m="1" x="2"/>
        <item t="default"/>
      </items>
    </pivotField>
    <pivotField showAll="0"/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Llamadas Atendidas" fld="7" baseField="3" baseItem="0" numFmtId="3"/>
  </dataFields>
  <formats count="4">
    <format dxfId="7">
      <pivotArea outline="0" collapsedLevelsAreSubtotals="1" fieldPosition="0"/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outline="0" collapsedLevelsAreSubtotals="1" fieldPosition="0">
        <references count="1">
          <reference field="1" count="0" selected="0"/>
        </references>
      </pivotArea>
    </format>
    <format dxfId="4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9044C-6DF5-40B6-A83C-1A245F3D3D22}" name="TablaDinámica7" cacheId="792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rowHeaderCaption="Canal" fieldListSortAscending="1">
  <location ref="G2:J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rte Asesor " fld="9" baseField="4" baseItem="0" numFmtId="3"/>
    <dataField name="Corte Cliente " fld="10" baseField="4" baseItem="0" numFmtId="3"/>
    <dataField name="Corte No Identificado" fld="11" baseField="4" baseItem="0" numFmtId="3"/>
  </dataFields>
  <formats count="3">
    <format dxfId="10">
      <pivotArea outline="0" collapsedLevelsAreSubtotals="1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1"/>
          </reference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74D861-D283-4B37-8816-4E1C79517131}" name="TablaDinámica6" cacheId="792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rowHeaderCaption="Canal" fieldListSortAscending="1">
  <location ref="B2:D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1"/>
        <item x="3"/>
        <item x="0"/>
        <item x="2"/>
        <item t="default"/>
      </items>
    </pivotField>
    <pivotField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Llamadas Atendidas" fld="7" baseField="3" baseItem="0" numFmtId="3"/>
    <dataField name="Llamadas Atendidas &lt; 20 Seg" fld="8" baseField="3" baseItem="0" numFmtId="3"/>
  </dataFields>
  <formats count="2">
    <format dxfId="12">
      <pivotArea outline="0" collapsedLevelsAreSubtotals="1" fieldPosition="0"/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6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17C7-8223-48B3-A2C0-CAAB77943B48}">
  <dimension ref="B2:E43"/>
  <sheetViews>
    <sheetView showGridLines="0" tabSelected="1" topLeftCell="A19" zoomScale="70" zoomScaleNormal="70" workbookViewId="0">
      <selection activeCell="J35" sqref="J34:J35"/>
    </sheetView>
  </sheetViews>
  <sheetFormatPr baseColWidth="10" defaultColWidth="9.140625" defaultRowHeight="15" x14ac:dyDescent="0.25"/>
  <cols>
    <col min="1" max="1" width="5.7109375" style="10" customWidth="1"/>
    <col min="2" max="2" width="35.42578125" style="10" bestFit="1" customWidth="1"/>
    <col min="3" max="3" width="26.7109375" style="10" customWidth="1"/>
    <col min="4" max="4" width="25.5703125" style="10" customWidth="1"/>
    <col min="5" max="5" width="14.140625" style="10" customWidth="1"/>
    <col min="6" max="6" width="14.85546875" style="10" customWidth="1"/>
    <col min="7" max="7" width="28.7109375" style="10" bestFit="1" customWidth="1"/>
    <col min="8" max="9" width="9.140625" style="10"/>
    <col min="10" max="10" width="28.7109375" style="10" bestFit="1" customWidth="1"/>
    <col min="11" max="16384" width="9.140625" style="10"/>
  </cols>
  <sheetData>
    <row r="2" spans="2:5" x14ac:dyDescent="0.25">
      <c r="B2" s="88" t="s">
        <v>117</v>
      </c>
      <c r="C2" s="88"/>
      <c r="D2" s="88"/>
      <c r="E2" s="88"/>
    </row>
    <row r="3" spans="2:5" x14ac:dyDescent="0.25">
      <c r="B3" s="89" t="s">
        <v>118</v>
      </c>
      <c r="C3" s="89"/>
      <c r="D3" s="89"/>
      <c r="E3" s="89"/>
    </row>
    <row r="4" spans="2:5" x14ac:dyDescent="0.25">
      <c r="B4" s="88" t="s">
        <v>0</v>
      </c>
      <c r="C4" s="88"/>
      <c r="D4" s="88"/>
      <c r="E4" s="88"/>
    </row>
    <row r="5" spans="2:5" x14ac:dyDescent="0.25">
      <c r="B5" s="13"/>
      <c r="C5" s="13"/>
      <c r="D5" s="13"/>
      <c r="E5" s="13"/>
    </row>
    <row r="6" spans="2:5" x14ac:dyDescent="0.25">
      <c r="B6" s="10" t="s">
        <v>1</v>
      </c>
      <c r="C6" s="10" t="s">
        <v>30</v>
      </c>
    </row>
    <row r="7" spans="2:5" x14ac:dyDescent="0.25">
      <c r="B7" s="10" t="s">
        <v>2</v>
      </c>
      <c r="C7" s="78">
        <v>2022</v>
      </c>
    </row>
    <row r="8" spans="2:5" x14ac:dyDescent="0.25">
      <c r="B8" s="10" t="s">
        <v>3</v>
      </c>
      <c r="C8" t="s">
        <v>134</v>
      </c>
    </row>
    <row r="9" spans="2:5" x14ac:dyDescent="0.25">
      <c r="B9" s="10" t="s">
        <v>5</v>
      </c>
      <c r="C9" s="90" t="s">
        <v>119</v>
      </c>
      <c r="D9" s="90"/>
    </row>
    <row r="10" spans="2:5" x14ac:dyDescent="0.25">
      <c r="B10" s="10" t="s">
        <v>4</v>
      </c>
      <c r="C10" s="91" t="s">
        <v>120</v>
      </c>
      <c r="D10" s="91"/>
    </row>
    <row r="11" spans="2:5" x14ac:dyDescent="0.25">
      <c r="C11" s="91"/>
      <c r="D11" s="91"/>
    </row>
    <row r="13" spans="2:5" s="79" customFormat="1" ht="50.25" customHeight="1" x14ac:dyDescent="0.25">
      <c r="B13" s="20" t="s">
        <v>78</v>
      </c>
      <c r="C13" s="9" t="s">
        <v>121</v>
      </c>
      <c r="D13" s="9" t="s">
        <v>122</v>
      </c>
      <c r="E13" s="20" t="s">
        <v>123</v>
      </c>
    </row>
    <row r="14" spans="2:5" x14ac:dyDescent="0.25">
      <c r="B14" s="80" t="s">
        <v>124</v>
      </c>
      <c r="C14" s="86">
        <v>4.8999999999999998E-3</v>
      </c>
      <c r="D14" s="81">
        <v>250</v>
      </c>
      <c r="E14" s="85">
        <f>C14/D14</f>
        <v>1.9599999999999999E-5</v>
      </c>
    </row>
    <row r="15" spans="2:5" x14ac:dyDescent="0.25">
      <c r="B15" s="80" t="s">
        <v>125</v>
      </c>
      <c r="C15" s="86">
        <v>4.8999999999999998E-3</v>
      </c>
      <c r="D15" s="81">
        <v>250</v>
      </c>
      <c r="E15" s="85">
        <f t="shared" ref="E15:E39" si="0">C15/D15</f>
        <v>1.9599999999999999E-5</v>
      </c>
    </row>
    <row r="16" spans="2:5" x14ac:dyDescent="0.25">
      <c r="B16" s="80" t="s">
        <v>126</v>
      </c>
      <c r="C16" s="86">
        <v>4.8999999999999998E-3</v>
      </c>
      <c r="D16" s="81">
        <v>300</v>
      </c>
      <c r="E16" s="85">
        <f t="shared" si="0"/>
        <v>1.6333333333333332E-5</v>
      </c>
    </row>
    <row r="17" spans="2:5" x14ac:dyDescent="0.25">
      <c r="B17" s="80" t="s">
        <v>127</v>
      </c>
      <c r="C17" s="86">
        <v>4.8999999999999998E-3</v>
      </c>
      <c r="D17" s="81">
        <v>243</v>
      </c>
      <c r="E17" s="85">
        <f t="shared" si="0"/>
        <v>2.0164609053497942E-5</v>
      </c>
    </row>
    <row r="18" spans="2:5" x14ac:dyDescent="0.25">
      <c r="B18" s="80" t="s">
        <v>128</v>
      </c>
      <c r="C18" s="86">
        <v>4.8999999999999998E-3</v>
      </c>
      <c r="D18" s="81">
        <v>250</v>
      </c>
      <c r="E18" s="85">
        <f t="shared" si="0"/>
        <v>1.9599999999999999E-5</v>
      </c>
    </row>
    <row r="19" spans="2:5" x14ac:dyDescent="0.25">
      <c r="B19" s="80" t="s">
        <v>129</v>
      </c>
      <c r="C19" s="86">
        <v>4.8999999999999998E-3</v>
      </c>
      <c r="D19" s="81">
        <v>306.5</v>
      </c>
      <c r="E19" s="85">
        <f t="shared" si="0"/>
        <v>1.5986949429037521E-5</v>
      </c>
    </row>
    <row r="20" spans="2:5" x14ac:dyDescent="0.25">
      <c r="B20" s="80" t="s">
        <v>130</v>
      </c>
      <c r="C20" s="86">
        <v>4.8999999999999998E-3</v>
      </c>
      <c r="D20" s="81">
        <v>295</v>
      </c>
      <c r="E20" s="85">
        <f t="shared" si="0"/>
        <v>1.6610169491525424E-5</v>
      </c>
    </row>
    <row r="21" spans="2:5" x14ac:dyDescent="0.25">
      <c r="B21" s="80" t="s">
        <v>131</v>
      </c>
      <c r="C21" s="86">
        <v>4.8999999999999998E-3</v>
      </c>
      <c r="D21" s="81">
        <v>240.5</v>
      </c>
      <c r="E21" s="85">
        <f t="shared" si="0"/>
        <v>2.0374220374220373E-5</v>
      </c>
    </row>
    <row r="22" spans="2:5" x14ac:dyDescent="0.25">
      <c r="B22" s="80" t="s">
        <v>132</v>
      </c>
      <c r="C22" s="86">
        <v>4.8999999999999998E-3</v>
      </c>
      <c r="D22" s="81">
        <v>277.5</v>
      </c>
      <c r="E22" s="85">
        <f t="shared" si="0"/>
        <v>1.7657657657657655E-5</v>
      </c>
    </row>
    <row r="23" spans="2:5" x14ac:dyDescent="0.25">
      <c r="B23" s="80" t="s">
        <v>97</v>
      </c>
      <c r="C23" s="86">
        <v>4.8999999999999998E-3</v>
      </c>
      <c r="D23" s="81">
        <v>368</v>
      </c>
      <c r="E23" s="85">
        <f t="shared" si="0"/>
        <v>1.3315217391304347E-5</v>
      </c>
    </row>
    <row r="24" spans="2:5" x14ac:dyDescent="0.25">
      <c r="B24" s="80" t="s">
        <v>98</v>
      </c>
      <c r="C24" s="86">
        <v>4.8999999999999998E-3</v>
      </c>
      <c r="D24" s="81">
        <v>372</v>
      </c>
      <c r="E24" s="85">
        <f t="shared" si="0"/>
        <v>1.3172043010752688E-5</v>
      </c>
    </row>
    <row r="25" spans="2:5" x14ac:dyDescent="0.25">
      <c r="B25" s="80" t="s">
        <v>90</v>
      </c>
      <c r="C25" s="86">
        <v>4.8999999999999998E-3</v>
      </c>
      <c r="D25" s="81">
        <v>297</v>
      </c>
      <c r="E25" s="85">
        <f t="shared" si="0"/>
        <v>1.6498316498316498E-5</v>
      </c>
    </row>
    <row r="26" spans="2:5" x14ac:dyDescent="0.25">
      <c r="B26" s="80" t="s">
        <v>99</v>
      </c>
      <c r="C26" s="86">
        <v>4.8999999999999998E-3</v>
      </c>
      <c r="D26" s="81">
        <v>258</v>
      </c>
      <c r="E26" s="85">
        <f t="shared" si="0"/>
        <v>1.8992248062015503E-5</v>
      </c>
    </row>
    <row r="27" spans="2:5" x14ac:dyDescent="0.25">
      <c r="B27" s="80" t="s">
        <v>100</v>
      </c>
      <c r="C27" s="86">
        <v>4.8999999999999998E-3</v>
      </c>
      <c r="D27" s="81">
        <v>297</v>
      </c>
      <c r="E27" s="85">
        <f t="shared" si="0"/>
        <v>1.6498316498316498E-5</v>
      </c>
    </row>
    <row r="28" spans="2:5" x14ac:dyDescent="0.25">
      <c r="B28" s="80" t="s">
        <v>101</v>
      </c>
      <c r="C28" s="86">
        <v>4.8999999999999998E-3</v>
      </c>
      <c r="D28" s="81">
        <v>403</v>
      </c>
      <c r="E28" s="85">
        <f t="shared" si="0"/>
        <v>1.2158808933002481E-5</v>
      </c>
    </row>
    <row r="29" spans="2:5" x14ac:dyDescent="0.25">
      <c r="B29" s="80" t="s">
        <v>102</v>
      </c>
      <c r="C29" s="86">
        <v>4.8999999999999998E-3</v>
      </c>
      <c r="D29" s="81">
        <v>372</v>
      </c>
      <c r="E29" s="85">
        <f t="shared" si="0"/>
        <v>1.3172043010752688E-5</v>
      </c>
    </row>
    <row r="30" spans="2:5" x14ac:dyDescent="0.25">
      <c r="B30" s="80" t="s">
        <v>103</v>
      </c>
      <c r="C30" s="86">
        <v>4.8999999999999998E-3</v>
      </c>
      <c r="D30" s="81">
        <v>297</v>
      </c>
      <c r="E30" s="85">
        <f t="shared" si="0"/>
        <v>1.6498316498316498E-5</v>
      </c>
    </row>
    <row r="31" spans="2:5" x14ac:dyDescent="0.25">
      <c r="B31" s="80" t="s">
        <v>104</v>
      </c>
      <c r="C31" s="86">
        <v>4.8999999999999998E-3</v>
      </c>
      <c r="D31" s="81">
        <v>372</v>
      </c>
      <c r="E31" s="85">
        <f t="shared" si="0"/>
        <v>1.3172043010752688E-5</v>
      </c>
    </row>
    <row r="32" spans="2:5" x14ac:dyDescent="0.25">
      <c r="B32" s="80" t="s">
        <v>105</v>
      </c>
      <c r="C32" s="86">
        <v>4.8999999999999998E-3</v>
      </c>
      <c r="D32" s="81">
        <v>372</v>
      </c>
      <c r="E32" s="85">
        <f t="shared" si="0"/>
        <v>1.3172043010752688E-5</v>
      </c>
    </row>
    <row r="33" spans="2:5" x14ac:dyDescent="0.25">
      <c r="B33" s="80" t="s">
        <v>106</v>
      </c>
      <c r="C33" s="86">
        <v>4.8999999999999998E-3</v>
      </c>
      <c r="D33" s="81">
        <v>324</v>
      </c>
      <c r="E33" s="85">
        <f t="shared" si="0"/>
        <v>1.5123456790123456E-5</v>
      </c>
    </row>
    <row r="34" spans="2:5" x14ac:dyDescent="0.25">
      <c r="B34" s="80" t="s">
        <v>107</v>
      </c>
      <c r="C34" s="86">
        <v>4.8999999999999998E-3</v>
      </c>
      <c r="D34" s="81">
        <v>297</v>
      </c>
      <c r="E34" s="85">
        <f t="shared" si="0"/>
        <v>1.6498316498316498E-5</v>
      </c>
    </row>
    <row r="35" spans="2:5" x14ac:dyDescent="0.25">
      <c r="B35" s="80" t="s">
        <v>108</v>
      </c>
      <c r="C35" s="86">
        <v>4.8999999999999998E-3</v>
      </c>
      <c r="D35" s="81">
        <v>250</v>
      </c>
      <c r="E35" s="85">
        <f t="shared" si="0"/>
        <v>1.9599999999999999E-5</v>
      </c>
    </row>
    <row r="36" spans="2:5" x14ac:dyDescent="0.25">
      <c r="B36" s="80" t="s">
        <v>109</v>
      </c>
      <c r="C36" s="86">
        <v>4.8999999999999998E-3</v>
      </c>
      <c r="D36" s="81">
        <v>266</v>
      </c>
      <c r="E36" s="85">
        <f t="shared" si="0"/>
        <v>1.8421052631578947E-5</v>
      </c>
    </row>
    <row r="37" spans="2:5" x14ac:dyDescent="0.25">
      <c r="B37" s="80" t="s">
        <v>28</v>
      </c>
      <c r="C37" s="86">
        <v>4.8999999999999998E-3</v>
      </c>
      <c r="D37" s="81">
        <v>558</v>
      </c>
      <c r="E37" s="85">
        <f t="shared" si="0"/>
        <v>8.7813620071684582E-6</v>
      </c>
    </row>
    <row r="38" spans="2:5" x14ac:dyDescent="0.25">
      <c r="B38" s="80" t="s">
        <v>29</v>
      </c>
      <c r="C38" s="86">
        <v>4.8999999999999998E-3</v>
      </c>
      <c r="D38" s="81">
        <v>558</v>
      </c>
      <c r="E38" s="85">
        <f t="shared" si="0"/>
        <v>8.7813620071684582E-6</v>
      </c>
    </row>
    <row r="39" spans="2:5" x14ac:dyDescent="0.25">
      <c r="B39" s="80" t="s">
        <v>25</v>
      </c>
      <c r="C39" s="86">
        <v>4.8999999999999998E-3</v>
      </c>
      <c r="D39" s="81">
        <v>558</v>
      </c>
      <c r="E39" s="85">
        <f t="shared" si="0"/>
        <v>8.7813620071684582E-6</v>
      </c>
    </row>
    <row r="40" spans="2:5" x14ac:dyDescent="0.25">
      <c r="B40" s="82" t="s">
        <v>6</v>
      </c>
      <c r="C40" s="87">
        <f>SUM(C14:C39)</f>
        <v>0.12740000000000001</v>
      </c>
      <c r="D40" s="83">
        <f>SUM(D14:D39)</f>
        <v>8631.5</v>
      </c>
      <c r="E40" s="84">
        <f t="shared" ref="E40" si="1">IFERROR(C40/D40,0)</f>
        <v>1.475989109656491E-5</v>
      </c>
    </row>
    <row r="43" spans="2:5" x14ac:dyDescent="0.25">
      <c r="E43" s="100"/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597ED-24CE-4391-BBF1-C70E9F722512}">
  <dimension ref="B2:M84"/>
  <sheetViews>
    <sheetView showGridLines="0" zoomScale="85" zoomScaleNormal="85" workbookViewId="0">
      <selection activeCell="F86" sqref="F86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95" t="s">
        <v>74</v>
      </c>
      <c r="C2" s="95"/>
      <c r="D2" s="95"/>
      <c r="E2" s="95"/>
      <c r="F2" s="95"/>
      <c r="G2" s="95"/>
      <c r="H2" s="95"/>
      <c r="K2" s="54"/>
    </row>
    <row r="3" spans="2:13" x14ac:dyDescent="0.25">
      <c r="B3" s="89" t="s">
        <v>75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2:13" x14ac:dyDescent="0.25">
      <c r="B4" s="95" t="s">
        <v>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6" spans="2:13" x14ac:dyDescent="0.25">
      <c r="B6" t="s">
        <v>1</v>
      </c>
      <c r="C6" t="s">
        <v>30</v>
      </c>
    </row>
    <row r="7" spans="2:13" x14ac:dyDescent="0.25">
      <c r="B7" t="s">
        <v>2</v>
      </c>
      <c r="C7" s="30">
        <v>2022</v>
      </c>
    </row>
    <row r="8" spans="2:13" x14ac:dyDescent="0.25">
      <c r="B8" t="s">
        <v>3</v>
      </c>
      <c r="C8" t="s">
        <v>134</v>
      </c>
    </row>
    <row r="9" spans="2:13" ht="15" customHeight="1" x14ac:dyDescent="0.25">
      <c r="B9" t="s">
        <v>5</v>
      </c>
      <c r="C9" s="96" t="s">
        <v>76</v>
      </c>
      <c r="D9" s="96"/>
      <c r="E9" s="96"/>
      <c r="F9" s="96"/>
      <c r="J9" s="1"/>
      <c r="K9" s="1"/>
      <c r="L9" s="1"/>
    </row>
    <row r="10" spans="2:13" ht="15" customHeight="1" x14ac:dyDescent="0.25">
      <c r="B10" t="s">
        <v>4</v>
      </c>
      <c r="C10" s="91" t="s">
        <v>77</v>
      </c>
      <c r="D10" s="91"/>
      <c r="E10" s="91"/>
      <c r="F10" s="91"/>
      <c r="G10" s="55"/>
      <c r="I10" s="92"/>
      <c r="J10" s="92"/>
      <c r="K10" s="92"/>
      <c r="L10" s="92"/>
      <c r="M10" s="55"/>
    </row>
    <row r="11" spans="2:13" x14ac:dyDescent="0.25">
      <c r="D11" s="56">
        <v>2</v>
      </c>
      <c r="E11" s="56">
        <v>3</v>
      </c>
      <c r="F11" s="56">
        <v>4</v>
      </c>
      <c r="G11" s="56">
        <v>5</v>
      </c>
    </row>
    <row r="12" spans="2:13" x14ac:dyDescent="0.25">
      <c r="B12" s="93" t="s">
        <v>78</v>
      </c>
      <c r="C12" s="93"/>
      <c r="D12" s="57" t="s">
        <v>79</v>
      </c>
      <c r="E12" s="57" t="s">
        <v>80</v>
      </c>
      <c r="F12" s="58" t="s">
        <v>81</v>
      </c>
      <c r="G12" s="58" t="s">
        <v>82</v>
      </c>
      <c r="H12" s="58" t="s">
        <v>83</v>
      </c>
    </row>
    <row r="13" spans="2:13" x14ac:dyDescent="0.25">
      <c r="B13" s="59" t="s">
        <v>84</v>
      </c>
      <c r="C13" s="60" t="s">
        <v>85</v>
      </c>
      <c r="D13" s="61">
        <v>806</v>
      </c>
      <c r="E13" s="61">
        <v>106</v>
      </c>
      <c r="F13" s="61">
        <v>2833</v>
      </c>
      <c r="G13" s="61">
        <v>3</v>
      </c>
      <c r="H13" s="62">
        <v>3748</v>
      </c>
      <c r="I13" s="15"/>
      <c r="J13" s="63"/>
    </row>
    <row r="14" spans="2:13" x14ac:dyDescent="0.25">
      <c r="B14" s="64"/>
      <c r="C14" s="60" t="s">
        <v>86</v>
      </c>
      <c r="D14" s="61">
        <v>861</v>
      </c>
      <c r="E14" s="61">
        <v>109</v>
      </c>
      <c r="F14" s="61">
        <v>2984</v>
      </c>
      <c r="G14" s="61">
        <v>9</v>
      </c>
      <c r="H14" s="62">
        <v>3963</v>
      </c>
      <c r="I14" s="15"/>
      <c r="J14" s="63"/>
    </row>
    <row r="15" spans="2:13" x14ac:dyDescent="0.25">
      <c r="B15" s="65"/>
      <c r="C15" s="60" t="s">
        <v>87</v>
      </c>
      <c r="D15" s="66">
        <v>0.93612078977932633</v>
      </c>
      <c r="E15" s="66">
        <v>0.97247706422018354</v>
      </c>
      <c r="F15" s="66">
        <v>0.94939678284182305</v>
      </c>
      <c r="G15" s="66">
        <v>0.33333333333333331</v>
      </c>
      <c r="H15" s="66">
        <v>0.9457481705778451</v>
      </c>
      <c r="I15" s="15"/>
      <c r="J15" s="63"/>
    </row>
    <row r="16" spans="2:13" x14ac:dyDescent="0.25">
      <c r="B16" s="59" t="s">
        <v>88</v>
      </c>
      <c r="C16" s="60" t="s">
        <v>85</v>
      </c>
      <c r="D16" s="61">
        <v>293</v>
      </c>
      <c r="E16" s="61">
        <v>63</v>
      </c>
      <c r="F16" s="61">
        <v>2528</v>
      </c>
      <c r="G16" s="61">
        <v>427</v>
      </c>
      <c r="H16" s="62">
        <v>3311</v>
      </c>
      <c r="I16" s="15"/>
      <c r="J16" s="63"/>
    </row>
    <row r="17" spans="2:10" x14ac:dyDescent="0.25">
      <c r="B17" s="64"/>
      <c r="C17" s="60" t="s">
        <v>86</v>
      </c>
      <c r="D17" s="61">
        <v>295</v>
      </c>
      <c r="E17" s="61">
        <v>66</v>
      </c>
      <c r="F17" s="61">
        <v>2568</v>
      </c>
      <c r="G17" s="61">
        <v>430</v>
      </c>
      <c r="H17" s="62">
        <v>3359</v>
      </c>
      <c r="I17" s="15"/>
      <c r="J17" s="63"/>
    </row>
    <row r="18" spans="2:10" x14ac:dyDescent="0.25">
      <c r="B18" s="65"/>
      <c r="C18" s="60" t="s">
        <v>87</v>
      </c>
      <c r="D18" s="66">
        <v>0.99322033898305084</v>
      </c>
      <c r="E18" s="66">
        <v>0.95454545454545459</v>
      </c>
      <c r="F18" s="66">
        <v>0.98442367601246106</v>
      </c>
      <c r="G18" s="66">
        <v>0.99302325581395345</v>
      </c>
      <c r="H18" s="66">
        <v>0.98571003274784164</v>
      </c>
      <c r="I18" s="15"/>
      <c r="J18" s="63"/>
    </row>
    <row r="19" spans="2:10" x14ac:dyDescent="0.25">
      <c r="B19" s="59" t="s">
        <v>89</v>
      </c>
      <c r="C19" s="60" t="s">
        <v>85</v>
      </c>
      <c r="D19" s="61">
        <v>770</v>
      </c>
      <c r="E19" s="61">
        <v>233</v>
      </c>
      <c r="F19" s="61">
        <v>5141</v>
      </c>
      <c r="G19" s="61">
        <v>630</v>
      </c>
      <c r="H19" s="62">
        <v>6774</v>
      </c>
      <c r="I19" s="15"/>
      <c r="J19" s="63"/>
    </row>
    <row r="20" spans="2:10" x14ac:dyDescent="0.25">
      <c r="B20" s="64"/>
      <c r="C20" s="60" t="s">
        <v>86</v>
      </c>
      <c r="D20" s="61">
        <v>770</v>
      </c>
      <c r="E20" s="61">
        <v>233</v>
      </c>
      <c r="F20" s="61">
        <v>5146</v>
      </c>
      <c r="G20" s="61">
        <v>630</v>
      </c>
      <c r="H20" s="62">
        <v>6779</v>
      </c>
      <c r="I20" s="15"/>
      <c r="J20" s="63"/>
    </row>
    <row r="21" spans="2:10" x14ac:dyDescent="0.25">
      <c r="B21" s="65"/>
      <c r="C21" s="60" t="s">
        <v>87</v>
      </c>
      <c r="D21" s="66">
        <v>1</v>
      </c>
      <c r="E21" s="66">
        <v>1</v>
      </c>
      <c r="F21" s="66">
        <v>0.999028371550719</v>
      </c>
      <c r="G21" s="66">
        <v>1</v>
      </c>
      <c r="H21" s="66">
        <v>0.99926242808673849</v>
      </c>
      <c r="I21" s="15"/>
      <c r="J21" s="63"/>
    </row>
    <row r="22" spans="2:10" x14ac:dyDescent="0.25">
      <c r="B22" s="59" t="s">
        <v>90</v>
      </c>
      <c r="C22" s="60" t="s">
        <v>85</v>
      </c>
      <c r="D22" s="61">
        <v>33</v>
      </c>
      <c r="E22" s="61">
        <v>1</v>
      </c>
      <c r="F22" s="61">
        <v>1499</v>
      </c>
      <c r="G22" s="61">
        <v>41</v>
      </c>
      <c r="H22" s="62">
        <v>1574</v>
      </c>
      <c r="I22" s="15"/>
      <c r="J22" s="63"/>
    </row>
    <row r="23" spans="2:10" x14ac:dyDescent="0.25">
      <c r="B23" s="64"/>
      <c r="C23" s="60" t="s">
        <v>86</v>
      </c>
      <c r="D23" s="61">
        <v>40</v>
      </c>
      <c r="E23" s="61">
        <v>2</v>
      </c>
      <c r="F23" s="61">
        <v>1713</v>
      </c>
      <c r="G23" s="61">
        <v>42</v>
      </c>
      <c r="H23" s="62">
        <v>1797</v>
      </c>
      <c r="I23" s="15"/>
      <c r="J23" s="63"/>
    </row>
    <row r="24" spans="2:10" x14ac:dyDescent="0.25">
      <c r="B24" s="65"/>
      <c r="C24" s="60" t="s">
        <v>87</v>
      </c>
      <c r="D24" s="66">
        <v>0.82499999999999996</v>
      </c>
      <c r="E24" s="66">
        <v>0.5</v>
      </c>
      <c r="F24" s="66">
        <v>0.87507297139521312</v>
      </c>
      <c r="G24" s="66">
        <v>0.97619047619047616</v>
      </c>
      <c r="H24" s="66">
        <v>0.87590428491930994</v>
      </c>
      <c r="I24" s="15"/>
      <c r="J24" s="63"/>
    </row>
    <row r="25" spans="2:10" x14ac:dyDescent="0.25">
      <c r="B25" s="59" t="s">
        <v>91</v>
      </c>
      <c r="C25" s="60" t="s">
        <v>85</v>
      </c>
      <c r="D25" s="61">
        <v>1493</v>
      </c>
      <c r="E25" s="61">
        <v>218</v>
      </c>
      <c r="F25" s="61">
        <v>1558</v>
      </c>
      <c r="G25" s="61">
        <v>211</v>
      </c>
      <c r="H25" s="62">
        <v>3480</v>
      </c>
      <c r="I25" s="15"/>
      <c r="J25" s="63"/>
    </row>
    <row r="26" spans="2:10" x14ac:dyDescent="0.25">
      <c r="B26" s="64"/>
      <c r="C26" s="60" t="s">
        <v>86</v>
      </c>
      <c r="D26" s="61">
        <v>1747</v>
      </c>
      <c r="E26" s="61">
        <v>256</v>
      </c>
      <c r="F26" s="61">
        <v>1772</v>
      </c>
      <c r="G26" s="61">
        <v>247</v>
      </c>
      <c r="H26" s="62">
        <v>4022</v>
      </c>
      <c r="I26" s="15"/>
      <c r="J26" s="63"/>
    </row>
    <row r="27" spans="2:10" x14ac:dyDescent="0.25">
      <c r="B27" s="65"/>
      <c r="C27" s="60" t="s">
        <v>87</v>
      </c>
      <c r="D27" s="66">
        <v>0.85460789925586722</v>
      </c>
      <c r="E27" s="66">
        <v>0.8515625</v>
      </c>
      <c r="F27" s="66">
        <v>0.87923250564334088</v>
      </c>
      <c r="G27" s="66">
        <v>0.85425101214574894</v>
      </c>
      <c r="H27" s="66">
        <v>0.86524117354549979</v>
      </c>
      <c r="I27" s="15"/>
      <c r="J27" s="63"/>
    </row>
    <row r="28" spans="2:10" x14ac:dyDescent="0.25">
      <c r="B28" s="59" t="s">
        <v>92</v>
      </c>
      <c r="C28" s="60" t="s">
        <v>85</v>
      </c>
      <c r="D28" s="61">
        <v>609</v>
      </c>
      <c r="E28" s="61">
        <v>59</v>
      </c>
      <c r="F28" s="61">
        <v>1940</v>
      </c>
      <c r="G28" s="61">
        <v>881</v>
      </c>
      <c r="H28" s="62">
        <v>3489</v>
      </c>
      <c r="I28" s="15"/>
      <c r="J28" s="63"/>
    </row>
    <row r="29" spans="2:10" x14ac:dyDescent="0.25">
      <c r="B29" s="64"/>
      <c r="C29" s="60" t="s">
        <v>86</v>
      </c>
      <c r="D29" s="61">
        <v>666</v>
      </c>
      <c r="E29" s="61">
        <v>69</v>
      </c>
      <c r="F29" s="61">
        <v>2058</v>
      </c>
      <c r="G29" s="61">
        <v>889</v>
      </c>
      <c r="H29" s="62">
        <v>3682</v>
      </c>
      <c r="I29" s="15"/>
      <c r="J29" s="63"/>
    </row>
    <row r="30" spans="2:10" x14ac:dyDescent="0.25">
      <c r="B30" s="65"/>
      <c r="C30" s="60" t="s">
        <v>87</v>
      </c>
      <c r="D30" s="66">
        <v>0.9144144144144144</v>
      </c>
      <c r="E30" s="66">
        <v>0.85507246376811596</v>
      </c>
      <c r="F30" s="66">
        <v>0.94266277939747323</v>
      </c>
      <c r="G30" s="66">
        <v>0.99100112485939262</v>
      </c>
      <c r="H30" s="66">
        <v>0.94758283541553501</v>
      </c>
      <c r="I30" s="15"/>
      <c r="J30" s="63"/>
    </row>
    <row r="31" spans="2:10" x14ac:dyDescent="0.25">
      <c r="B31" s="59" t="s">
        <v>93</v>
      </c>
      <c r="C31" s="60" t="s">
        <v>85</v>
      </c>
      <c r="D31" s="61">
        <v>1080</v>
      </c>
      <c r="E31" s="61">
        <v>128</v>
      </c>
      <c r="F31" s="61">
        <v>2114</v>
      </c>
      <c r="G31" s="61">
        <v>513</v>
      </c>
      <c r="H31" s="62">
        <v>3835</v>
      </c>
      <c r="I31" s="15"/>
      <c r="J31" s="63"/>
    </row>
    <row r="32" spans="2:10" x14ac:dyDescent="0.25">
      <c r="B32" s="64"/>
      <c r="C32" s="60" t="s">
        <v>86</v>
      </c>
      <c r="D32" s="61">
        <v>1176</v>
      </c>
      <c r="E32" s="61">
        <v>152</v>
      </c>
      <c r="F32" s="61">
        <v>2232</v>
      </c>
      <c r="G32" s="61">
        <v>525</v>
      </c>
      <c r="H32" s="62">
        <v>4085</v>
      </c>
      <c r="I32" s="15"/>
      <c r="J32" s="63"/>
    </row>
    <row r="33" spans="2:10" x14ac:dyDescent="0.25">
      <c r="B33" s="65"/>
      <c r="C33" s="60" t="s">
        <v>87</v>
      </c>
      <c r="D33" s="66">
        <v>0.91836734693877553</v>
      </c>
      <c r="E33" s="66">
        <v>0.84210526315789469</v>
      </c>
      <c r="F33" s="66">
        <v>0.94713261648745517</v>
      </c>
      <c r="G33" s="66">
        <v>0.97714285714285709</v>
      </c>
      <c r="H33" s="66">
        <v>0.9388004895960832</v>
      </c>
      <c r="I33" s="15"/>
      <c r="J33" s="63"/>
    </row>
    <row r="34" spans="2:10" x14ac:dyDescent="0.25">
      <c r="B34" s="59" t="s">
        <v>94</v>
      </c>
      <c r="C34" s="60" t="s">
        <v>85</v>
      </c>
      <c r="D34" s="61">
        <v>736</v>
      </c>
      <c r="E34" s="61">
        <v>111</v>
      </c>
      <c r="F34" s="61">
        <v>3071</v>
      </c>
      <c r="G34" s="61">
        <v>601</v>
      </c>
      <c r="H34" s="62">
        <v>4519</v>
      </c>
      <c r="I34" s="15"/>
      <c r="J34" s="63"/>
    </row>
    <row r="35" spans="2:10" x14ac:dyDescent="0.25">
      <c r="B35" s="64"/>
      <c r="C35" s="60" t="s">
        <v>86</v>
      </c>
      <c r="D35" s="61">
        <v>762</v>
      </c>
      <c r="E35" s="61">
        <v>117</v>
      </c>
      <c r="F35" s="61">
        <v>3197</v>
      </c>
      <c r="G35" s="61">
        <v>605</v>
      </c>
      <c r="H35" s="62">
        <v>4681</v>
      </c>
      <c r="I35" s="15"/>
      <c r="J35" s="63"/>
    </row>
    <row r="36" spans="2:10" x14ac:dyDescent="0.25">
      <c r="B36" s="65"/>
      <c r="C36" s="60" t="s">
        <v>87</v>
      </c>
      <c r="D36" s="66">
        <v>0.9658792650918635</v>
      </c>
      <c r="E36" s="66">
        <v>0.94871794871794868</v>
      </c>
      <c r="F36" s="66">
        <v>0.96058805129809199</v>
      </c>
      <c r="G36" s="66">
        <v>0.99338842975206609</v>
      </c>
      <c r="H36" s="66">
        <v>0.96539201025421917</v>
      </c>
      <c r="I36" s="15"/>
      <c r="J36" s="63"/>
    </row>
    <row r="37" spans="2:10" x14ac:dyDescent="0.25">
      <c r="B37" s="59" t="s">
        <v>95</v>
      </c>
      <c r="C37" s="60" t="s">
        <v>85</v>
      </c>
      <c r="D37" s="61">
        <v>562</v>
      </c>
      <c r="E37" s="61">
        <v>74</v>
      </c>
      <c r="F37" s="61">
        <v>1870</v>
      </c>
      <c r="G37" s="61">
        <v>249</v>
      </c>
      <c r="H37" s="62">
        <v>2755</v>
      </c>
      <c r="I37" s="15"/>
      <c r="J37" s="63"/>
    </row>
    <row r="38" spans="2:10" x14ac:dyDescent="0.25">
      <c r="B38" s="64"/>
      <c r="C38" s="60" t="s">
        <v>86</v>
      </c>
      <c r="D38" s="61">
        <v>582</v>
      </c>
      <c r="E38" s="61">
        <v>79</v>
      </c>
      <c r="F38" s="61">
        <v>1955</v>
      </c>
      <c r="G38" s="61">
        <v>261</v>
      </c>
      <c r="H38" s="62">
        <v>2877</v>
      </c>
      <c r="I38" s="15"/>
      <c r="J38" s="63"/>
    </row>
    <row r="39" spans="2:10" x14ac:dyDescent="0.25">
      <c r="B39" s="65"/>
      <c r="C39" s="60" t="s">
        <v>87</v>
      </c>
      <c r="D39" s="66">
        <v>0.96563573883161513</v>
      </c>
      <c r="E39" s="66">
        <v>0.93670886075949367</v>
      </c>
      <c r="F39" s="66">
        <v>0.95652173913043481</v>
      </c>
      <c r="G39" s="66">
        <v>0.95402298850574707</v>
      </c>
      <c r="H39" s="66">
        <v>0.95759471671880436</v>
      </c>
      <c r="I39" s="15"/>
      <c r="J39" s="63"/>
    </row>
    <row r="40" spans="2:10" x14ac:dyDescent="0.25">
      <c r="B40" s="59" t="s">
        <v>96</v>
      </c>
      <c r="C40" s="60" t="s">
        <v>85</v>
      </c>
      <c r="D40" s="61">
        <v>389</v>
      </c>
      <c r="E40" s="61">
        <v>100</v>
      </c>
      <c r="F40" s="61">
        <v>3393</v>
      </c>
      <c r="G40" s="61">
        <v>554</v>
      </c>
      <c r="H40" s="62">
        <v>4436</v>
      </c>
      <c r="I40" s="15"/>
      <c r="J40" s="63"/>
    </row>
    <row r="41" spans="2:10" x14ac:dyDescent="0.25">
      <c r="B41" s="64"/>
      <c r="C41" s="60" t="s">
        <v>86</v>
      </c>
      <c r="D41" s="61">
        <v>445</v>
      </c>
      <c r="E41" s="61">
        <v>125</v>
      </c>
      <c r="F41" s="61">
        <v>3821</v>
      </c>
      <c r="G41" s="61">
        <v>578</v>
      </c>
      <c r="H41" s="62">
        <v>4969</v>
      </c>
      <c r="I41" s="15"/>
      <c r="J41" s="63"/>
    </row>
    <row r="42" spans="2:10" x14ac:dyDescent="0.25">
      <c r="B42" s="65"/>
      <c r="C42" s="60" t="s">
        <v>87</v>
      </c>
      <c r="D42" s="66">
        <v>0.87415730337078656</v>
      </c>
      <c r="E42" s="66">
        <v>0.8</v>
      </c>
      <c r="F42" s="66">
        <v>0.88798743784349643</v>
      </c>
      <c r="G42" s="66">
        <v>0.95847750865051906</v>
      </c>
      <c r="H42" s="66">
        <v>0.89273495673173675</v>
      </c>
      <c r="I42" s="15"/>
      <c r="J42" s="63"/>
    </row>
    <row r="43" spans="2:10" x14ac:dyDescent="0.25">
      <c r="B43" s="59" t="s">
        <v>97</v>
      </c>
      <c r="C43" s="60" t="s">
        <v>85</v>
      </c>
      <c r="D43" s="61">
        <v>548</v>
      </c>
      <c r="E43" s="61">
        <v>128</v>
      </c>
      <c r="F43" s="61">
        <v>3883</v>
      </c>
      <c r="G43" s="61">
        <v>363</v>
      </c>
      <c r="H43" s="62">
        <v>4922</v>
      </c>
      <c r="I43" s="15"/>
      <c r="J43" s="63"/>
    </row>
    <row r="44" spans="2:10" x14ac:dyDescent="0.25">
      <c r="B44" s="64"/>
      <c r="C44" s="60" t="s">
        <v>86</v>
      </c>
      <c r="D44" s="61">
        <v>703</v>
      </c>
      <c r="E44" s="61">
        <v>147</v>
      </c>
      <c r="F44" s="61">
        <v>4676</v>
      </c>
      <c r="G44" s="61">
        <v>402</v>
      </c>
      <c r="H44" s="62">
        <v>5928</v>
      </c>
      <c r="I44" s="15"/>
      <c r="J44" s="63"/>
    </row>
    <row r="45" spans="2:10" x14ac:dyDescent="0.25">
      <c r="B45" s="65"/>
      <c r="C45" s="60" t="s">
        <v>87</v>
      </c>
      <c r="D45" s="66">
        <v>0.77951635846372691</v>
      </c>
      <c r="E45" s="66">
        <v>0.87074829931972786</v>
      </c>
      <c r="F45" s="66">
        <v>0.83041060735671512</v>
      </c>
      <c r="G45" s="66">
        <v>0.90298507462686572</v>
      </c>
      <c r="H45" s="66">
        <v>0.83029689608636981</v>
      </c>
      <c r="I45" s="15"/>
      <c r="J45" s="63"/>
    </row>
    <row r="46" spans="2:10" x14ac:dyDescent="0.25">
      <c r="B46" s="59" t="s">
        <v>98</v>
      </c>
      <c r="C46" s="60" t="s">
        <v>85</v>
      </c>
      <c r="D46" s="61">
        <v>443</v>
      </c>
      <c r="E46" s="61">
        <v>154</v>
      </c>
      <c r="F46" s="61">
        <v>3151</v>
      </c>
      <c r="G46" s="61">
        <v>1335</v>
      </c>
      <c r="H46" s="62">
        <v>5083</v>
      </c>
      <c r="I46" s="15"/>
      <c r="J46" s="63"/>
    </row>
    <row r="47" spans="2:10" x14ac:dyDescent="0.25">
      <c r="B47" s="64"/>
      <c r="C47" s="60" t="s">
        <v>86</v>
      </c>
      <c r="D47" s="61">
        <v>458</v>
      </c>
      <c r="E47" s="61">
        <v>158</v>
      </c>
      <c r="F47" s="61">
        <v>3234</v>
      </c>
      <c r="G47" s="61">
        <v>1345</v>
      </c>
      <c r="H47" s="62">
        <v>5195</v>
      </c>
      <c r="I47" s="15"/>
      <c r="J47" s="63"/>
    </row>
    <row r="48" spans="2:10" x14ac:dyDescent="0.25">
      <c r="B48" s="65"/>
      <c r="C48" s="60" t="s">
        <v>87</v>
      </c>
      <c r="D48" s="66">
        <v>0.96724890829694321</v>
      </c>
      <c r="E48" s="66">
        <v>0.97468354430379744</v>
      </c>
      <c r="F48" s="66">
        <v>0.97433518862090296</v>
      </c>
      <c r="G48" s="66">
        <v>0.99256505576208176</v>
      </c>
      <c r="H48" s="66">
        <v>0.9784408084696824</v>
      </c>
      <c r="I48" s="15"/>
      <c r="J48" s="63"/>
    </row>
    <row r="49" spans="2:10" x14ac:dyDescent="0.25">
      <c r="B49" s="59" t="s">
        <v>99</v>
      </c>
      <c r="C49" s="60" t="s">
        <v>85</v>
      </c>
      <c r="D49" s="61">
        <v>438</v>
      </c>
      <c r="E49" s="61">
        <v>75</v>
      </c>
      <c r="F49" s="61">
        <v>1303</v>
      </c>
      <c r="G49" s="61">
        <v>363</v>
      </c>
      <c r="H49" s="62">
        <v>2179</v>
      </c>
      <c r="I49" s="15"/>
      <c r="J49" s="63"/>
    </row>
    <row r="50" spans="2:10" x14ac:dyDescent="0.25">
      <c r="B50" s="64"/>
      <c r="C50" s="60" t="s">
        <v>86</v>
      </c>
      <c r="D50" s="61">
        <v>465</v>
      </c>
      <c r="E50" s="61">
        <v>84</v>
      </c>
      <c r="F50" s="61">
        <v>1393</v>
      </c>
      <c r="G50" s="61">
        <v>368</v>
      </c>
      <c r="H50" s="62">
        <v>2310</v>
      </c>
      <c r="I50" s="15"/>
      <c r="J50" s="63"/>
    </row>
    <row r="51" spans="2:10" x14ac:dyDescent="0.25">
      <c r="B51" s="65"/>
      <c r="C51" s="60" t="s">
        <v>87</v>
      </c>
      <c r="D51" s="66">
        <v>0.9419354838709677</v>
      </c>
      <c r="E51" s="66">
        <v>0.8928571428571429</v>
      </c>
      <c r="F51" s="66">
        <v>0.93539124192390521</v>
      </c>
      <c r="G51" s="66">
        <v>0.98641304347826086</v>
      </c>
      <c r="H51" s="66">
        <v>0.94329004329004329</v>
      </c>
      <c r="I51" s="15"/>
      <c r="J51" s="63"/>
    </row>
    <row r="52" spans="2:10" x14ac:dyDescent="0.25">
      <c r="B52" s="59" t="s">
        <v>100</v>
      </c>
      <c r="C52" s="60" t="s">
        <v>85</v>
      </c>
      <c r="D52" s="61">
        <v>51</v>
      </c>
      <c r="E52" s="61">
        <v>0</v>
      </c>
      <c r="F52" s="61">
        <v>666</v>
      </c>
      <c r="G52" s="61">
        <v>345</v>
      </c>
      <c r="H52" s="62">
        <v>1062</v>
      </c>
      <c r="I52" s="15"/>
      <c r="J52" s="63"/>
    </row>
    <row r="53" spans="2:10" x14ac:dyDescent="0.25">
      <c r="B53" s="64"/>
      <c r="C53" s="60" t="s">
        <v>86</v>
      </c>
      <c r="D53" s="61">
        <v>51</v>
      </c>
      <c r="E53" s="61">
        <v>0</v>
      </c>
      <c r="F53" s="61">
        <v>671</v>
      </c>
      <c r="G53" s="61">
        <v>347</v>
      </c>
      <c r="H53" s="62">
        <v>1069</v>
      </c>
      <c r="I53" s="15"/>
      <c r="J53" s="63"/>
    </row>
    <row r="54" spans="2:10" x14ac:dyDescent="0.25">
      <c r="B54" s="65"/>
      <c r="C54" s="60" t="s">
        <v>87</v>
      </c>
      <c r="D54" s="66">
        <v>1</v>
      </c>
      <c r="E54" s="66" t="s">
        <v>133</v>
      </c>
      <c r="F54" s="66">
        <v>0.99254843517138602</v>
      </c>
      <c r="G54" s="66">
        <v>0.99423631123919309</v>
      </c>
      <c r="H54" s="66">
        <v>0.99345182413470534</v>
      </c>
      <c r="I54" s="15"/>
      <c r="J54" s="63"/>
    </row>
    <row r="55" spans="2:10" x14ac:dyDescent="0.25">
      <c r="B55" s="59" t="s">
        <v>101</v>
      </c>
      <c r="C55" s="60" t="s">
        <v>85</v>
      </c>
      <c r="D55" s="61">
        <v>335</v>
      </c>
      <c r="E55" s="61">
        <v>175</v>
      </c>
      <c r="F55" s="61">
        <v>3122</v>
      </c>
      <c r="G55" s="61">
        <v>1214</v>
      </c>
      <c r="H55" s="62">
        <v>4846</v>
      </c>
      <c r="I55" s="15"/>
      <c r="J55" s="63"/>
    </row>
    <row r="56" spans="2:10" x14ac:dyDescent="0.25">
      <c r="B56" s="64"/>
      <c r="C56" s="60" t="s">
        <v>86</v>
      </c>
      <c r="D56" s="61">
        <v>440</v>
      </c>
      <c r="E56" s="61">
        <v>220</v>
      </c>
      <c r="F56" s="61">
        <v>3966</v>
      </c>
      <c r="G56" s="61">
        <v>1314</v>
      </c>
      <c r="H56" s="62">
        <v>5940</v>
      </c>
      <c r="I56" s="15"/>
      <c r="J56" s="63"/>
    </row>
    <row r="57" spans="2:10" x14ac:dyDescent="0.25">
      <c r="B57" s="65"/>
      <c r="C57" s="60" t="s">
        <v>87</v>
      </c>
      <c r="D57" s="66">
        <v>0.76136363636363635</v>
      </c>
      <c r="E57" s="66">
        <v>0.79545454545454541</v>
      </c>
      <c r="F57" s="66">
        <v>0.7871911245587494</v>
      </c>
      <c r="G57" s="66">
        <v>0.923896499238965</v>
      </c>
      <c r="H57" s="66">
        <v>0.81582491582491579</v>
      </c>
      <c r="I57" s="15"/>
      <c r="J57" s="63"/>
    </row>
    <row r="58" spans="2:10" x14ac:dyDescent="0.25">
      <c r="B58" s="59" t="s">
        <v>102</v>
      </c>
      <c r="C58" s="60" t="s">
        <v>85</v>
      </c>
      <c r="D58" s="61">
        <v>1908</v>
      </c>
      <c r="E58" s="61">
        <v>503</v>
      </c>
      <c r="F58" s="61">
        <v>8399</v>
      </c>
      <c r="G58" s="61">
        <v>2430</v>
      </c>
      <c r="H58" s="62">
        <v>13240</v>
      </c>
      <c r="I58" s="15"/>
      <c r="J58" s="63"/>
    </row>
    <row r="59" spans="2:10" x14ac:dyDescent="0.25">
      <c r="B59" s="64"/>
      <c r="C59" s="60" t="s">
        <v>86</v>
      </c>
      <c r="D59" s="61">
        <v>1953</v>
      </c>
      <c r="E59" s="61">
        <v>513</v>
      </c>
      <c r="F59" s="61">
        <v>8585</v>
      </c>
      <c r="G59" s="61">
        <v>2468</v>
      </c>
      <c r="H59" s="62">
        <v>13519</v>
      </c>
      <c r="I59" s="15"/>
      <c r="J59" s="63"/>
    </row>
    <row r="60" spans="2:10" x14ac:dyDescent="0.25">
      <c r="B60" s="65"/>
      <c r="C60" s="60" t="s">
        <v>87</v>
      </c>
      <c r="D60" s="66">
        <v>0.97695852534562211</v>
      </c>
      <c r="E60" s="66">
        <v>0.98050682261208577</v>
      </c>
      <c r="F60" s="66">
        <v>0.97833430401863719</v>
      </c>
      <c r="G60" s="66">
        <v>0.98460291734197736</v>
      </c>
      <c r="H60" s="66">
        <v>0.9793623788741771</v>
      </c>
      <c r="I60" s="15"/>
      <c r="J60" s="63"/>
    </row>
    <row r="61" spans="2:10" x14ac:dyDescent="0.25">
      <c r="B61" s="59" t="s">
        <v>103</v>
      </c>
      <c r="C61" s="60" t="s">
        <v>85</v>
      </c>
      <c r="D61" s="61">
        <v>607</v>
      </c>
      <c r="E61" s="61">
        <v>188</v>
      </c>
      <c r="F61" s="61">
        <v>4286</v>
      </c>
      <c r="G61" s="61">
        <v>1305</v>
      </c>
      <c r="H61" s="62">
        <v>6386</v>
      </c>
      <c r="I61" s="15"/>
      <c r="J61" s="63"/>
    </row>
    <row r="62" spans="2:10" x14ac:dyDescent="0.25">
      <c r="B62" s="64"/>
      <c r="C62" s="60" t="s">
        <v>86</v>
      </c>
      <c r="D62" s="61">
        <v>637</v>
      </c>
      <c r="E62" s="61">
        <v>195</v>
      </c>
      <c r="F62" s="61">
        <v>4411</v>
      </c>
      <c r="G62" s="61">
        <v>1313</v>
      </c>
      <c r="H62" s="62">
        <v>6556</v>
      </c>
      <c r="I62" s="15"/>
      <c r="J62" s="63"/>
    </row>
    <row r="63" spans="2:10" x14ac:dyDescent="0.25">
      <c r="B63" s="65"/>
      <c r="C63" s="60" t="s">
        <v>87</v>
      </c>
      <c r="D63" s="66">
        <v>0.95290423861852436</v>
      </c>
      <c r="E63" s="66">
        <v>0.96410256410256412</v>
      </c>
      <c r="F63" s="66">
        <v>0.97166175470414873</v>
      </c>
      <c r="G63" s="66">
        <v>0.99390708301599395</v>
      </c>
      <c r="H63" s="66">
        <v>0.97406955460646738</v>
      </c>
      <c r="I63" s="15"/>
      <c r="J63" s="63"/>
    </row>
    <row r="64" spans="2:10" x14ac:dyDescent="0.25">
      <c r="B64" s="59" t="s">
        <v>104</v>
      </c>
      <c r="C64" s="60" t="s">
        <v>85</v>
      </c>
      <c r="D64" s="61">
        <v>240</v>
      </c>
      <c r="E64" s="61">
        <v>158</v>
      </c>
      <c r="F64" s="61">
        <v>2297</v>
      </c>
      <c r="G64" s="61">
        <v>625</v>
      </c>
      <c r="H64" s="62">
        <v>3320</v>
      </c>
      <c r="I64" s="15"/>
      <c r="J64" s="63"/>
    </row>
    <row r="65" spans="2:10" x14ac:dyDescent="0.25">
      <c r="B65" s="64"/>
      <c r="C65" s="60" t="s">
        <v>86</v>
      </c>
      <c r="D65" s="61">
        <v>273</v>
      </c>
      <c r="E65" s="61">
        <v>164</v>
      </c>
      <c r="F65" s="61">
        <v>2452</v>
      </c>
      <c r="G65" s="61">
        <v>648</v>
      </c>
      <c r="H65" s="62">
        <v>3537</v>
      </c>
      <c r="I65" s="15"/>
      <c r="J65" s="63"/>
    </row>
    <row r="66" spans="2:10" x14ac:dyDescent="0.25">
      <c r="B66" s="65"/>
      <c r="C66" s="60" t="s">
        <v>87</v>
      </c>
      <c r="D66" s="66">
        <v>0.87912087912087911</v>
      </c>
      <c r="E66" s="66">
        <v>0.96341463414634143</v>
      </c>
      <c r="F66" s="66">
        <v>0.93678629690048942</v>
      </c>
      <c r="G66" s="66">
        <v>0.96450617283950613</v>
      </c>
      <c r="H66" s="66">
        <v>0.93864857223635845</v>
      </c>
      <c r="I66" s="15"/>
      <c r="J66" s="63"/>
    </row>
    <row r="67" spans="2:10" x14ac:dyDescent="0.25">
      <c r="B67" s="59" t="s">
        <v>105</v>
      </c>
      <c r="C67" s="60" t="s">
        <v>85</v>
      </c>
      <c r="D67" s="61">
        <v>1089</v>
      </c>
      <c r="E67" s="61">
        <v>207</v>
      </c>
      <c r="F67" s="61">
        <v>3781</v>
      </c>
      <c r="G67" s="61">
        <v>1001</v>
      </c>
      <c r="H67" s="62">
        <v>6078</v>
      </c>
      <c r="I67" s="15"/>
      <c r="J67" s="63"/>
    </row>
    <row r="68" spans="2:10" x14ac:dyDescent="0.25">
      <c r="B68" s="64"/>
      <c r="C68" s="60" t="s">
        <v>86</v>
      </c>
      <c r="D68" s="61">
        <v>1291</v>
      </c>
      <c r="E68" s="61">
        <v>240</v>
      </c>
      <c r="F68" s="61">
        <v>4382</v>
      </c>
      <c r="G68" s="61">
        <v>1094</v>
      </c>
      <c r="H68" s="62">
        <v>7007</v>
      </c>
      <c r="I68" s="15"/>
      <c r="J68" s="63"/>
    </row>
    <row r="69" spans="2:10" x14ac:dyDescent="0.25">
      <c r="B69" s="65"/>
      <c r="C69" s="60" t="s">
        <v>87</v>
      </c>
      <c r="D69" s="66">
        <v>0.84353214562354761</v>
      </c>
      <c r="E69" s="66">
        <v>0.86250000000000004</v>
      </c>
      <c r="F69" s="66">
        <v>0.86284801460520311</v>
      </c>
      <c r="G69" s="66">
        <v>0.91499085923217549</v>
      </c>
      <c r="H69" s="66">
        <v>0.86741829598972453</v>
      </c>
      <c r="I69" s="15"/>
      <c r="J69" s="63"/>
    </row>
    <row r="70" spans="2:10" x14ac:dyDescent="0.25">
      <c r="B70" s="59" t="s">
        <v>106</v>
      </c>
      <c r="C70" s="60" t="s">
        <v>85</v>
      </c>
      <c r="D70" s="61">
        <v>251</v>
      </c>
      <c r="E70" s="61">
        <v>153</v>
      </c>
      <c r="F70" s="61">
        <v>3812</v>
      </c>
      <c r="G70" s="61">
        <v>747</v>
      </c>
      <c r="H70" s="62">
        <v>4963</v>
      </c>
      <c r="I70" s="15"/>
      <c r="J70" s="63"/>
    </row>
    <row r="71" spans="2:10" x14ac:dyDescent="0.25">
      <c r="B71" s="64"/>
      <c r="C71" s="60" t="s">
        <v>86</v>
      </c>
      <c r="D71" s="61">
        <v>274</v>
      </c>
      <c r="E71" s="61">
        <v>156</v>
      </c>
      <c r="F71" s="61">
        <v>4115</v>
      </c>
      <c r="G71" s="61">
        <v>751</v>
      </c>
      <c r="H71" s="62">
        <v>5296</v>
      </c>
      <c r="I71" s="15"/>
      <c r="J71" s="63"/>
    </row>
    <row r="72" spans="2:10" x14ac:dyDescent="0.25">
      <c r="B72" s="65"/>
      <c r="C72" s="60" t="s">
        <v>87</v>
      </c>
      <c r="D72" s="66">
        <v>0.91605839416058399</v>
      </c>
      <c r="E72" s="66">
        <v>0.98076923076923073</v>
      </c>
      <c r="F72" s="66">
        <v>0.92636695018226001</v>
      </c>
      <c r="G72" s="66">
        <v>0.9946737683089214</v>
      </c>
      <c r="H72" s="66">
        <v>0.93712235649546827</v>
      </c>
      <c r="I72" s="15"/>
      <c r="J72" s="63"/>
    </row>
    <row r="73" spans="2:10" x14ac:dyDescent="0.25">
      <c r="B73" s="59" t="s">
        <v>107</v>
      </c>
      <c r="C73" s="60" t="s">
        <v>85</v>
      </c>
      <c r="D73" s="61">
        <v>2</v>
      </c>
      <c r="E73" s="61">
        <v>0</v>
      </c>
      <c r="F73" s="61">
        <v>2141</v>
      </c>
      <c r="G73" s="61">
        <v>18</v>
      </c>
      <c r="H73" s="62">
        <v>2161</v>
      </c>
      <c r="I73" s="15"/>
      <c r="J73" s="63"/>
    </row>
    <row r="74" spans="2:10" x14ac:dyDescent="0.25">
      <c r="B74" s="64"/>
      <c r="C74" s="60" t="s">
        <v>86</v>
      </c>
      <c r="D74" s="61">
        <v>2</v>
      </c>
      <c r="E74" s="61">
        <v>0</v>
      </c>
      <c r="F74" s="61">
        <v>2144</v>
      </c>
      <c r="G74" s="61">
        <v>18</v>
      </c>
      <c r="H74" s="62">
        <v>2164</v>
      </c>
      <c r="I74" s="15"/>
      <c r="J74" s="63"/>
    </row>
    <row r="75" spans="2:10" x14ac:dyDescent="0.25">
      <c r="B75" s="65"/>
      <c r="C75" s="60" t="s">
        <v>87</v>
      </c>
      <c r="D75" s="66">
        <v>1</v>
      </c>
      <c r="E75" s="66" t="s">
        <v>133</v>
      </c>
      <c r="F75" s="66">
        <v>0.99860074626865669</v>
      </c>
      <c r="G75" s="66">
        <v>1</v>
      </c>
      <c r="H75" s="66">
        <v>0.99861367837338266</v>
      </c>
      <c r="I75" s="15"/>
      <c r="J75" s="63"/>
    </row>
    <row r="76" spans="2:10" x14ac:dyDescent="0.25">
      <c r="B76" s="59" t="s">
        <v>108</v>
      </c>
      <c r="C76" s="60" t="s">
        <v>85</v>
      </c>
      <c r="D76" s="61">
        <v>34</v>
      </c>
      <c r="E76" s="61">
        <v>2</v>
      </c>
      <c r="F76" s="61">
        <v>702</v>
      </c>
      <c r="G76" s="61">
        <v>338</v>
      </c>
      <c r="H76" s="62">
        <v>1076</v>
      </c>
      <c r="I76" s="15"/>
      <c r="J76" s="63"/>
    </row>
    <row r="77" spans="2:10" x14ac:dyDescent="0.25">
      <c r="B77" s="64"/>
      <c r="C77" s="60" t="s">
        <v>86</v>
      </c>
      <c r="D77" s="61">
        <v>36</v>
      </c>
      <c r="E77" s="61">
        <v>2</v>
      </c>
      <c r="F77" s="61">
        <v>724</v>
      </c>
      <c r="G77" s="61">
        <v>343</v>
      </c>
      <c r="H77" s="62">
        <v>1105</v>
      </c>
      <c r="I77" s="15"/>
      <c r="J77" s="63"/>
    </row>
    <row r="78" spans="2:10" x14ac:dyDescent="0.25">
      <c r="B78" s="65"/>
      <c r="C78" s="60" t="s">
        <v>87</v>
      </c>
      <c r="D78" s="66">
        <v>0.94444444444444442</v>
      </c>
      <c r="E78" s="66">
        <v>1</v>
      </c>
      <c r="F78" s="66">
        <v>0.96961325966850831</v>
      </c>
      <c r="G78" s="66">
        <v>0.98542274052478129</v>
      </c>
      <c r="H78" s="66">
        <v>0.97375565610859727</v>
      </c>
      <c r="I78" s="15"/>
      <c r="J78" s="63"/>
    </row>
    <row r="79" spans="2:10" x14ac:dyDescent="0.25">
      <c r="B79" s="59" t="s">
        <v>109</v>
      </c>
      <c r="C79" s="60" t="s">
        <v>85</v>
      </c>
      <c r="D79" s="61">
        <v>8</v>
      </c>
      <c r="E79" s="61">
        <v>0</v>
      </c>
      <c r="F79" s="61">
        <v>314</v>
      </c>
      <c r="G79" s="61">
        <v>360</v>
      </c>
      <c r="H79" s="62">
        <v>682</v>
      </c>
      <c r="I79" s="15"/>
      <c r="J79" s="63"/>
    </row>
    <row r="80" spans="2:10" x14ac:dyDescent="0.25">
      <c r="B80" s="64"/>
      <c r="C80" s="60" t="s">
        <v>86</v>
      </c>
      <c r="D80" s="61">
        <v>9</v>
      </c>
      <c r="E80" s="61">
        <v>0</v>
      </c>
      <c r="F80" s="61">
        <v>339</v>
      </c>
      <c r="G80" s="61">
        <v>378</v>
      </c>
      <c r="H80" s="62">
        <v>726</v>
      </c>
      <c r="I80" s="15"/>
      <c r="J80" s="63"/>
    </row>
    <row r="81" spans="2:10" x14ac:dyDescent="0.25">
      <c r="B81" s="65"/>
      <c r="C81" s="60" t="s">
        <v>87</v>
      </c>
      <c r="D81" s="66">
        <v>0.88888888888888884</v>
      </c>
      <c r="E81" s="66" t="s">
        <v>133</v>
      </c>
      <c r="F81" s="66">
        <v>0.92625368731563418</v>
      </c>
      <c r="G81" s="66">
        <v>0.95238095238095233</v>
      </c>
      <c r="H81" s="66">
        <v>0.93939393939393945</v>
      </c>
      <c r="I81" s="15"/>
      <c r="J81" s="63"/>
    </row>
    <row r="82" spans="2:10" x14ac:dyDescent="0.25">
      <c r="B82" s="94" t="s">
        <v>83</v>
      </c>
      <c r="C82" s="67" t="s">
        <v>85</v>
      </c>
      <c r="D82" s="62">
        <v>12725</v>
      </c>
      <c r="E82" s="62">
        <v>2836</v>
      </c>
      <c r="F82" s="62">
        <v>63804</v>
      </c>
      <c r="G82" s="62">
        <v>14554</v>
      </c>
      <c r="H82" s="62">
        <v>93919</v>
      </c>
      <c r="I82" s="15"/>
      <c r="J82" s="63"/>
    </row>
    <row r="83" spans="2:10" x14ac:dyDescent="0.25">
      <c r="B83" s="94"/>
      <c r="C83" s="67" t="s">
        <v>86</v>
      </c>
      <c r="D83" s="62">
        <v>13936</v>
      </c>
      <c r="E83" s="62">
        <v>3087</v>
      </c>
      <c r="F83" s="62">
        <v>68538</v>
      </c>
      <c r="G83" s="62">
        <v>15005</v>
      </c>
      <c r="H83" s="62">
        <v>100566</v>
      </c>
      <c r="I83" s="15"/>
      <c r="J83" s="63"/>
    </row>
    <row r="84" spans="2:10" x14ac:dyDescent="0.25">
      <c r="B84" s="94"/>
      <c r="C84" s="67" t="s">
        <v>87</v>
      </c>
      <c r="D84" s="68">
        <v>0.91310275545350172</v>
      </c>
      <c r="E84" s="68">
        <v>0.91869128603822481</v>
      </c>
      <c r="F84" s="68">
        <v>0.93092882780355424</v>
      </c>
      <c r="G84" s="68">
        <v>0.96994335221592798</v>
      </c>
      <c r="H84" s="68">
        <v>0.93390410277827496</v>
      </c>
      <c r="I84" s="15"/>
      <c r="J84" s="63"/>
    </row>
  </sheetData>
  <mergeCells count="10">
    <mergeCell ref="C10:F10"/>
    <mergeCell ref="I10:L10"/>
    <mergeCell ref="B12:C12"/>
    <mergeCell ref="B82:B84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35314-21D9-42C3-A139-E916AB1C1188}">
  <dimension ref="B2:E37"/>
  <sheetViews>
    <sheetView showGridLines="0" zoomScale="85" zoomScaleNormal="85" workbookViewId="0">
      <selection activeCell="C8" sqref="C8"/>
    </sheetView>
  </sheetViews>
  <sheetFormatPr baseColWidth="10" defaultColWidth="9.140625" defaultRowHeight="12" x14ac:dyDescent="0.2"/>
  <cols>
    <col min="1" max="1" width="5.28515625" style="69" customWidth="1"/>
    <col min="2" max="2" width="20.85546875" style="69" bestFit="1" customWidth="1"/>
    <col min="3" max="3" width="26.5703125" style="69" customWidth="1"/>
    <col min="4" max="4" width="20.7109375" style="69" customWidth="1"/>
    <col min="5" max="5" width="13.7109375" style="69" customWidth="1"/>
    <col min="6" max="16384" width="9.140625" style="69"/>
  </cols>
  <sheetData>
    <row r="2" spans="2:5" ht="15" x14ac:dyDescent="0.25">
      <c r="B2" s="95" t="s">
        <v>110</v>
      </c>
      <c r="C2" s="95"/>
      <c r="D2" s="95"/>
      <c r="E2" s="95"/>
    </row>
    <row r="3" spans="2:5" ht="15" x14ac:dyDescent="0.2">
      <c r="B3" s="89" t="s">
        <v>111</v>
      </c>
      <c r="C3" s="89"/>
      <c r="D3" s="89"/>
      <c r="E3" s="89"/>
    </row>
    <row r="4" spans="2:5" ht="15" x14ac:dyDescent="0.25">
      <c r="B4" s="95" t="s">
        <v>0</v>
      </c>
      <c r="C4" s="95"/>
      <c r="D4" s="95"/>
      <c r="E4" s="95"/>
    </row>
    <row r="6" spans="2:5" ht="15" x14ac:dyDescent="0.25">
      <c r="B6" t="s">
        <v>1</v>
      </c>
      <c r="C6" t="s">
        <v>30</v>
      </c>
    </row>
    <row r="7" spans="2:5" ht="15" x14ac:dyDescent="0.25">
      <c r="B7" t="s">
        <v>2</v>
      </c>
      <c r="C7" s="30">
        <f>'Anexo G (TEAP)'!$C$7</f>
        <v>2022</v>
      </c>
    </row>
    <row r="8" spans="2:5" ht="15" x14ac:dyDescent="0.25">
      <c r="B8" t="s">
        <v>3</v>
      </c>
      <c r="C8" t="str">
        <f>'Anexo G (TEAP)'!$C$8</f>
        <v>Abril</v>
      </c>
    </row>
    <row r="9" spans="2:5" ht="15" x14ac:dyDescent="0.25">
      <c r="B9" t="s">
        <v>5</v>
      </c>
      <c r="C9" t="s">
        <v>112</v>
      </c>
    </row>
    <row r="10" spans="2:5" ht="15" x14ac:dyDescent="0.25">
      <c r="B10" s="30" t="s">
        <v>4</v>
      </c>
      <c r="C10" s="91" t="s">
        <v>113</v>
      </c>
      <c r="D10" s="91"/>
      <c r="E10" s="91"/>
    </row>
    <row r="11" spans="2:5" x14ac:dyDescent="0.2">
      <c r="C11" s="91"/>
      <c r="D11" s="91"/>
      <c r="E11" s="91"/>
    </row>
    <row r="13" spans="2:5" ht="43.5" customHeight="1" x14ac:dyDescent="0.2">
      <c r="B13" s="70" t="s">
        <v>78</v>
      </c>
      <c r="C13" s="71" t="s">
        <v>114</v>
      </c>
      <c r="D13" s="71" t="s">
        <v>115</v>
      </c>
      <c r="E13" s="70" t="s">
        <v>116</v>
      </c>
    </row>
    <row r="14" spans="2:5" x14ac:dyDescent="0.2">
      <c r="B14" s="72" t="s">
        <v>84</v>
      </c>
      <c r="C14" s="73">
        <v>134</v>
      </c>
      <c r="D14" s="73">
        <v>3963</v>
      </c>
      <c r="E14" s="74">
        <v>3.3812768104970983E-2</v>
      </c>
    </row>
    <row r="15" spans="2:5" x14ac:dyDescent="0.2">
      <c r="B15" s="72" t="s">
        <v>88</v>
      </c>
      <c r="C15" s="73">
        <v>76</v>
      </c>
      <c r="D15" s="73">
        <v>3359</v>
      </c>
      <c r="E15" s="74">
        <v>2.2625781482584102E-2</v>
      </c>
    </row>
    <row r="16" spans="2:5" x14ac:dyDescent="0.2">
      <c r="B16" s="72" t="s">
        <v>89</v>
      </c>
      <c r="C16" s="73">
        <v>148</v>
      </c>
      <c r="D16" s="73">
        <v>6779</v>
      </c>
      <c r="E16" s="74">
        <v>2.1832128632541675E-2</v>
      </c>
    </row>
    <row r="17" spans="2:5" x14ac:dyDescent="0.2">
      <c r="B17" s="72" t="s">
        <v>90</v>
      </c>
      <c r="C17" s="73">
        <v>53</v>
      </c>
      <c r="D17" s="73">
        <v>1797</v>
      </c>
      <c r="E17" s="74">
        <v>2.9493600445186421E-2</v>
      </c>
    </row>
    <row r="18" spans="2:5" x14ac:dyDescent="0.2">
      <c r="B18" s="72" t="s">
        <v>91</v>
      </c>
      <c r="C18" s="73">
        <v>68</v>
      </c>
      <c r="D18" s="73">
        <v>4022</v>
      </c>
      <c r="E18" s="74">
        <v>1.6907011437095974E-2</v>
      </c>
    </row>
    <row r="19" spans="2:5" x14ac:dyDescent="0.2">
      <c r="B19" s="72" t="s">
        <v>92</v>
      </c>
      <c r="C19" s="73">
        <v>45</v>
      </c>
      <c r="D19" s="73">
        <v>3682</v>
      </c>
      <c r="E19" s="74">
        <v>1.2221618685497012E-2</v>
      </c>
    </row>
    <row r="20" spans="2:5" x14ac:dyDescent="0.2">
      <c r="B20" s="72" t="s">
        <v>93</v>
      </c>
      <c r="C20" s="73">
        <v>53</v>
      </c>
      <c r="D20" s="73">
        <v>4085</v>
      </c>
      <c r="E20" s="74">
        <v>1.2974296205630355E-2</v>
      </c>
    </row>
    <row r="21" spans="2:5" x14ac:dyDescent="0.2">
      <c r="B21" s="72" t="s">
        <v>94</v>
      </c>
      <c r="C21" s="73">
        <v>86</v>
      </c>
      <c r="D21" s="73">
        <v>4681</v>
      </c>
      <c r="E21" s="74">
        <v>1.8372142704550311E-2</v>
      </c>
    </row>
    <row r="22" spans="2:5" x14ac:dyDescent="0.2">
      <c r="B22" s="72" t="s">
        <v>95</v>
      </c>
      <c r="C22" s="73">
        <v>123</v>
      </c>
      <c r="D22" s="73">
        <v>2877</v>
      </c>
      <c r="E22" s="74">
        <v>4.2752867570385822E-2</v>
      </c>
    </row>
    <row r="23" spans="2:5" x14ac:dyDescent="0.2">
      <c r="B23" s="72" t="s">
        <v>96</v>
      </c>
      <c r="C23" s="73">
        <v>97</v>
      </c>
      <c r="D23" s="73">
        <v>4969</v>
      </c>
      <c r="E23" s="74">
        <v>1.952103038840813E-2</v>
      </c>
    </row>
    <row r="24" spans="2:5" x14ac:dyDescent="0.2">
      <c r="B24" s="72" t="s">
        <v>97</v>
      </c>
      <c r="C24" s="73">
        <v>56</v>
      </c>
      <c r="D24" s="73">
        <v>5928</v>
      </c>
      <c r="E24" s="74">
        <v>9.4466936572199737E-3</v>
      </c>
    </row>
    <row r="25" spans="2:5" x14ac:dyDescent="0.2">
      <c r="B25" s="72" t="s">
        <v>98</v>
      </c>
      <c r="C25" s="73">
        <v>118</v>
      </c>
      <c r="D25" s="73">
        <v>5195</v>
      </c>
      <c r="E25" s="74">
        <v>2.271414821944177E-2</v>
      </c>
    </row>
    <row r="26" spans="2:5" x14ac:dyDescent="0.2">
      <c r="B26" s="72" t="s">
        <v>99</v>
      </c>
      <c r="C26" s="73">
        <v>14</v>
      </c>
      <c r="D26" s="73">
        <v>2310</v>
      </c>
      <c r="E26" s="74">
        <v>6.0606060606060606E-3</v>
      </c>
    </row>
    <row r="27" spans="2:5" x14ac:dyDescent="0.2">
      <c r="B27" s="72" t="s">
        <v>100</v>
      </c>
      <c r="C27" s="73">
        <v>18</v>
      </c>
      <c r="D27" s="73">
        <v>1069</v>
      </c>
      <c r="E27" s="74">
        <v>1.6838166510757719E-2</v>
      </c>
    </row>
    <row r="28" spans="2:5" x14ac:dyDescent="0.2">
      <c r="B28" s="72" t="s">
        <v>101</v>
      </c>
      <c r="C28" s="73">
        <v>167</v>
      </c>
      <c r="D28" s="73">
        <v>5940</v>
      </c>
      <c r="E28" s="74">
        <v>2.8114478114478113E-2</v>
      </c>
    </row>
    <row r="29" spans="2:5" x14ac:dyDescent="0.2">
      <c r="B29" s="72" t="s">
        <v>102</v>
      </c>
      <c r="C29" s="73">
        <v>171</v>
      </c>
      <c r="D29" s="73">
        <v>13519</v>
      </c>
      <c r="E29" s="74">
        <v>1.2648864560988239E-2</v>
      </c>
    </row>
    <row r="30" spans="2:5" x14ac:dyDescent="0.2">
      <c r="B30" s="72" t="s">
        <v>103</v>
      </c>
      <c r="C30" s="73">
        <v>155</v>
      </c>
      <c r="D30" s="73">
        <v>6556</v>
      </c>
      <c r="E30" s="74">
        <v>2.3642464917632704E-2</v>
      </c>
    </row>
    <row r="31" spans="2:5" x14ac:dyDescent="0.2">
      <c r="B31" s="72" t="s">
        <v>104</v>
      </c>
      <c r="C31" s="73">
        <v>28</v>
      </c>
      <c r="D31" s="73">
        <v>3537</v>
      </c>
      <c r="E31" s="74">
        <v>7.9163132598247098E-3</v>
      </c>
    </row>
    <row r="32" spans="2:5" x14ac:dyDescent="0.2">
      <c r="B32" s="72" t="s">
        <v>105</v>
      </c>
      <c r="C32" s="73">
        <v>153</v>
      </c>
      <c r="D32" s="73">
        <v>7007</v>
      </c>
      <c r="E32" s="74">
        <v>2.1835307549593265E-2</v>
      </c>
    </row>
    <row r="33" spans="2:5" x14ac:dyDescent="0.2">
      <c r="B33" s="72" t="s">
        <v>106</v>
      </c>
      <c r="C33" s="73">
        <v>72</v>
      </c>
      <c r="D33" s="73">
        <v>5296</v>
      </c>
      <c r="E33" s="74">
        <v>1.3595166163141994E-2</v>
      </c>
    </row>
    <row r="34" spans="2:5" x14ac:dyDescent="0.2">
      <c r="B34" s="72" t="s">
        <v>107</v>
      </c>
      <c r="C34" s="73">
        <v>22</v>
      </c>
      <c r="D34" s="73">
        <v>2164</v>
      </c>
      <c r="E34" s="74">
        <v>1.0166358595194085E-2</v>
      </c>
    </row>
    <row r="35" spans="2:5" x14ac:dyDescent="0.2">
      <c r="B35" s="72" t="s">
        <v>108</v>
      </c>
      <c r="C35" s="73">
        <v>20</v>
      </c>
      <c r="D35" s="73">
        <v>1105</v>
      </c>
      <c r="E35" s="74">
        <v>1.8099547511312219E-2</v>
      </c>
    </row>
    <row r="36" spans="2:5" x14ac:dyDescent="0.2">
      <c r="B36" s="72" t="s">
        <v>109</v>
      </c>
      <c r="C36" s="73">
        <v>27</v>
      </c>
      <c r="D36" s="73">
        <v>726</v>
      </c>
      <c r="E36" s="74">
        <v>3.71900826446281E-2</v>
      </c>
    </row>
    <row r="37" spans="2:5" x14ac:dyDescent="0.2">
      <c r="B37" s="75"/>
      <c r="C37" s="76">
        <v>1904</v>
      </c>
      <c r="D37" s="76">
        <v>100566</v>
      </c>
      <c r="E37" s="77">
        <v>1.8932840124893106E-2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23"/>
  <sheetViews>
    <sheetView showGridLines="0" topLeftCell="A2" zoomScale="85" zoomScaleNormal="85" workbookViewId="0">
      <selection activeCell="C9" sqref="C9:E9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95" t="s">
        <v>26</v>
      </c>
      <c r="C2" s="95"/>
      <c r="D2" s="95"/>
      <c r="E2" s="95"/>
    </row>
    <row r="3" spans="2:5" ht="15" customHeight="1" x14ac:dyDescent="0.25">
      <c r="B3" s="97" t="s">
        <v>27</v>
      </c>
      <c r="C3" s="97"/>
      <c r="D3" s="97"/>
      <c r="E3" s="97"/>
    </row>
    <row r="4" spans="2:5" ht="63" customHeight="1" x14ac:dyDescent="0.25">
      <c r="B4" s="95" t="s">
        <v>0</v>
      </c>
      <c r="C4" s="95"/>
      <c r="D4" s="95"/>
      <c r="E4" s="95"/>
    </row>
    <row r="5" spans="2:5" x14ac:dyDescent="0.25">
      <c r="D5" s="2"/>
      <c r="E5" s="2"/>
    </row>
    <row r="6" spans="2:5" x14ac:dyDescent="0.25">
      <c r="B6" s="7" t="s">
        <v>1</v>
      </c>
      <c r="C6" t="s">
        <v>30</v>
      </c>
      <c r="D6" s="8"/>
    </row>
    <row r="7" spans="2:5" x14ac:dyDescent="0.25">
      <c r="B7" s="7" t="s">
        <v>2</v>
      </c>
      <c r="C7" s="16" t="str">
        <f>TEXT('Per + Emp'!B2,"YYYY")</f>
        <v>2022</v>
      </c>
      <c r="D7" s="8"/>
    </row>
    <row r="8" spans="2:5" x14ac:dyDescent="0.25">
      <c r="B8" s="7" t="s">
        <v>3</v>
      </c>
      <c r="C8" s="7" t="s">
        <v>134</v>
      </c>
      <c r="D8" s="8"/>
    </row>
    <row r="9" spans="2:5" ht="15" customHeight="1" x14ac:dyDescent="0.25">
      <c r="B9" s="7" t="s">
        <v>5</v>
      </c>
      <c r="C9" s="99" t="s">
        <v>7</v>
      </c>
      <c r="D9" s="99"/>
      <c r="E9" s="99"/>
    </row>
    <row r="10" spans="2:5" ht="15" customHeight="1" x14ac:dyDescent="0.25">
      <c r="B10" s="7" t="s">
        <v>4</v>
      </c>
      <c r="C10" s="98" t="s">
        <v>8</v>
      </c>
      <c r="D10" s="98"/>
      <c r="E10" s="98"/>
    </row>
    <row r="11" spans="2:5" x14ac:dyDescent="0.25">
      <c r="B11" s="7"/>
      <c r="C11" s="98"/>
      <c r="D11" s="98"/>
      <c r="E11" s="98"/>
    </row>
    <row r="13" spans="2:5" ht="30" x14ac:dyDescent="0.25">
      <c r="B13" s="20" t="s">
        <v>9</v>
      </c>
      <c r="C13" s="9" t="s">
        <v>10</v>
      </c>
      <c r="D13" s="9" t="s">
        <v>11</v>
      </c>
      <c r="E13" s="3" t="s">
        <v>12</v>
      </c>
    </row>
    <row r="14" spans="2:5" x14ac:dyDescent="0.25">
      <c r="B14" s="14" t="s">
        <v>28</v>
      </c>
      <c r="C14" s="26">
        <v>210</v>
      </c>
      <c r="D14" s="26">
        <v>4981</v>
      </c>
      <c r="E14" s="21">
        <f>IFERROR(C14/D14,"")</f>
        <v>4.2160208793414977E-2</v>
      </c>
    </row>
    <row r="15" spans="2:5" x14ac:dyDescent="0.25">
      <c r="B15" s="14" t="s">
        <v>29</v>
      </c>
      <c r="C15" s="26">
        <v>751</v>
      </c>
      <c r="D15" s="27">
        <v>26957</v>
      </c>
      <c r="E15" s="21">
        <f>IFERROR(C15/D15,"")</f>
        <v>2.7859183143524872E-2</v>
      </c>
    </row>
    <row r="16" spans="2:5" x14ac:dyDescent="0.25">
      <c r="B16" s="14" t="s">
        <v>25</v>
      </c>
      <c r="C16" s="26">
        <v>39738.942707452174</v>
      </c>
      <c r="D16" s="27">
        <v>1023494</v>
      </c>
      <c r="E16" s="21">
        <f>IFERROR(C16/D16,"")</f>
        <v>3.8826747110830326E-2</v>
      </c>
    </row>
    <row r="17" spans="2:6" x14ac:dyDescent="0.25">
      <c r="B17" s="4" t="s">
        <v>6</v>
      </c>
      <c r="C17" s="23">
        <f>SUM(C14:C16)</f>
        <v>40699.942707452174</v>
      </c>
      <c r="D17" s="23">
        <f>SUM(D14:D16)</f>
        <v>1055432</v>
      </c>
      <c r="E17" s="24">
        <f>IFERROR(C17/D17,0)</f>
        <v>3.856235428474044E-2</v>
      </c>
    </row>
    <row r="19" spans="2:6" x14ac:dyDescent="0.25">
      <c r="C19" s="22"/>
      <c r="F19" t="s">
        <v>32</v>
      </c>
    </row>
    <row r="20" spans="2:6" x14ac:dyDescent="0.25">
      <c r="C20" s="22"/>
      <c r="D20" s="25"/>
    </row>
    <row r="21" spans="2:6" x14ac:dyDescent="0.25">
      <c r="D21" s="25"/>
      <c r="E21" t="s">
        <v>32</v>
      </c>
    </row>
    <row r="22" spans="2:6" x14ac:dyDescent="0.25">
      <c r="D22" s="25"/>
    </row>
    <row r="23" spans="2:6" x14ac:dyDescent="0.25">
      <c r="D23" s="25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zoomScale="85" zoomScaleNormal="85" workbookViewId="0">
      <selection activeCell="D9" sqref="D9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95" t="s">
        <v>13</v>
      </c>
      <c r="C2" s="95"/>
      <c r="D2" s="95"/>
      <c r="E2" s="95"/>
    </row>
    <row r="3" spans="2:9" ht="15" customHeight="1" x14ac:dyDescent="0.25">
      <c r="B3" s="97" t="s">
        <v>14</v>
      </c>
      <c r="C3" s="97"/>
      <c r="D3" s="97"/>
      <c r="E3" s="97"/>
    </row>
    <row r="4" spans="2:9" x14ac:dyDescent="0.25">
      <c r="B4" s="95" t="s">
        <v>0</v>
      </c>
      <c r="C4" s="95"/>
      <c r="D4" s="95"/>
      <c r="E4" s="95"/>
    </row>
    <row r="5" spans="2:9" x14ac:dyDescent="0.25">
      <c r="B5" s="29"/>
      <c r="C5" s="29"/>
      <c r="D5" s="29"/>
      <c r="E5" s="29"/>
    </row>
    <row r="6" spans="2:9" x14ac:dyDescent="0.25">
      <c r="B6" t="s">
        <v>1</v>
      </c>
      <c r="C6" t="s">
        <v>30</v>
      </c>
    </row>
    <row r="7" spans="2:9" x14ac:dyDescent="0.25">
      <c r="B7" t="s">
        <v>2</v>
      </c>
      <c r="C7" s="28">
        <v>2022</v>
      </c>
    </row>
    <row r="8" spans="2:9" x14ac:dyDescent="0.25">
      <c r="B8" t="s">
        <v>3</v>
      </c>
      <c r="C8" t="str">
        <f>'Anexo I (CAT)'!C8</f>
        <v>Abril</v>
      </c>
    </row>
    <row r="9" spans="2:9" ht="15" customHeight="1" x14ac:dyDescent="0.25">
      <c r="B9" t="s">
        <v>5</v>
      </c>
      <c r="C9" s="1" t="s">
        <v>15</v>
      </c>
      <c r="D9" s="1"/>
    </row>
    <row r="10" spans="2:9" ht="15.75" customHeight="1" x14ac:dyDescent="0.25">
      <c r="B10" t="s">
        <v>4</v>
      </c>
      <c r="C10" s="91" t="s">
        <v>16</v>
      </c>
      <c r="D10" s="91"/>
      <c r="E10" s="91"/>
    </row>
    <row r="12" spans="2:9" ht="56.25" customHeight="1" x14ac:dyDescent="0.25">
      <c r="B12" s="11" t="s">
        <v>17</v>
      </c>
      <c r="C12" s="12" t="s">
        <v>18</v>
      </c>
      <c r="D12" s="12" t="s">
        <v>19</v>
      </c>
      <c r="E12" s="11" t="s">
        <v>20</v>
      </c>
      <c r="F12" s="13"/>
    </row>
    <row r="13" spans="2:9" x14ac:dyDescent="0.25">
      <c r="B13" s="14">
        <v>123</v>
      </c>
      <c r="C13" s="26">
        <v>1616666</v>
      </c>
      <c r="D13" s="26">
        <v>1616666</v>
      </c>
      <c r="E13" s="19">
        <f>C13/D13</f>
        <v>1</v>
      </c>
      <c r="I13" s="17"/>
    </row>
    <row r="14" spans="2:9" x14ac:dyDescent="0.25">
      <c r="B14" s="18">
        <v>102</v>
      </c>
      <c r="C14" s="26">
        <v>22978</v>
      </c>
      <c r="D14" s="26">
        <v>22978</v>
      </c>
      <c r="E14" s="19">
        <f t="shared" ref="E14:E15" si="0">C14/D14</f>
        <v>1</v>
      </c>
      <c r="I14" s="17"/>
    </row>
    <row r="15" spans="2:9" x14ac:dyDescent="0.25">
      <c r="B15" s="18">
        <v>103</v>
      </c>
      <c r="C15" s="26">
        <v>26957</v>
      </c>
      <c r="D15" s="26">
        <v>26957</v>
      </c>
      <c r="E15" s="19">
        <f t="shared" si="0"/>
        <v>1</v>
      </c>
      <c r="I15" s="17"/>
    </row>
    <row r="16" spans="2:9" ht="48.75" customHeight="1" x14ac:dyDescent="0.25">
      <c r="B16" s="5" t="s">
        <v>24</v>
      </c>
      <c r="C16" s="6" t="s">
        <v>21</v>
      </c>
      <c r="D16" s="12" t="s">
        <v>22</v>
      </c>
      <c r="E16" s="5" t="s">
        <v>23</v>
      </c>
    </row>
    <row r="17" spans="2:5" x14ac:dyDescent="0.25">
      <c r="B17" s="14">
        <v>123</v>
      </c>
      <c r="C17" s="26">
        <v>865822</v>
      </c>
      <c r="D17" s="26">
        <v>1023494</v>
      </c>
      <c r="E17" s="19">
        <f>+C17/D17</f>
        <v>0.84594731380936283</v>
      </c>
    </row>
    <row r="18" spans="2:5" x14ac:dyDescent="0.25">
      <c r="B18" s="18">
        <v>102</v>
      </c>
      <c r="C18" s="26">
        <v>4799</v>
      </c>
      <c r="D18" s="26">
        <v>4981</v>
      </c>
      <c r="E18" s="19">
        <f>+C18/D18</f>
        <v>0.9634611523790404</v>
      </c>
    </row>
    <row r="19" spans="2:5" x14ac:dyDescent="0.25">
      <c r="B19" s="14">
        <v>103</v>
      </c>
      <c r="C19" s="26">
        <v>26957</v>
      </c>
      <c r="D19" s="26">
        <v>26957</v>
      </c>
      <c r="E19" s="19">
        <f>+C19/D19</f>
        <v>1</v>
      </c>
    </row>
    <row r="22" spans="2:5" x14ac:dyDescent="0.25">
      <c r="B22" s="10" t="s">
        <v>31</v>
      </c>
      <c r="C22" s="10"/>
      <c r="D22" s="10"/>
      <c r="E22" s="10"/>
    </row>
    <row r="23" spans="2:5" x14ac:dyDescent="0.25">
      <c r="B23" s="10"/>
      <c r="C23" s="10"/>
      <c r="D23" s="10"/>
      <c r="E23" s="10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A0173-0A08-4048-BD47-0C49081F6752}">
  <sheetPr>
    <tabColor rgb="FFFF0000"/>
  </sheetPr>
  <dimension ref="B2:G19"/>
  <sheetViews>
    <sheetView showGridLines="0" workbookViewId="0">
      <selection activeCell="I9" sqref="I9"/>
    </sheetView>
  </sheetViews>
  <sheetFormatPr baseColWidth="10" defaultRowHeight="15" x14ac:dyDescent="0.25"/>
  <cols>
    <col min="1" max="1" width="3.85546875" customWidth="1"/>
    <col min="2" max="2" width="16.85546875" customWidth="1"/>
    <col min="3" max="6" width="16" customWidth="1"/>
  </cols>
  <sheetData>
    <row r="2" spans="2:7" x14ac:dyDescent="0.25">
      <c r="B2" s="45">
        <v>44593</v>
      </c>
    </row>
    <row r="3" spans="2:7" ht="29.25" customHeight="1" x14ac:dyDescent="0.25">
      <c r="B3" s="40" t="s">
        <v>45</v>
      </c>
      <c r="C3" s="41" t="s">
        <v>40</v>
      </c>
      <c r="D3" s="41" t="s">
        <v>41</v>
      </c>
      <c r="E3" s="41" t="s">
        <v>42</v>
      </c>
      <c r="F3" s="41" t="s">
        <v>46</v>
      </c>
    </row>
    <row r="4" spans="2:7" x14ac:dyDescent="0.25">
      <c r="B4" s="36" t="s">
        <v>37</v>
      </c>
      <c r="C4" s="34">
        <f t="shared" ref="C4" si="0">SUM(C5:C8)</f>
        <v>0</v>
      </c>
      <c r="D4" s="34">
        <f t="shared" ref="D4" si="1">SUM(D5:D8)</f>
        <v>0</v>
      </c>
      <c r="E4" s="34">
        <f>SUM(E5:E8)</f>
        <v>0</v>
      </c>
      <c r="F4" s="34">
        <f t="shared" ref="F4" si="2">SUM(F5:F8)</f>
        <v>0</v>
      </c>
    </row>
    <row r="5" spans="2:7" x14ac:dyDescent="0.25">
      <c r="B5" s="37" t="s">
        <v>36</v>
      </c>
      <c r="C5" s="35"/>
      <c r="D5" s="35"/>
      <c r="E5" s="35"/>
      <c r="F5" s="35"/>
    </row>
    <row r="6" spans="2:7" x14ac:dyDescent="0.25">
      <c r="B6" s="37" t="s">
        <v>35</v>
      </c>
      <c r="C6" s="35"/>
      <c r="D6" s="35"/>
      <c r="E6" s="35"/>
      <c r="F6" s="35"/>
      <c r="G6" s="49"/>
    </row>
    <row r="7" spans="2:7" x14ac:dyDescent="0.25">
      <c r="B7" s="37" t="s">
        <v>34</v>
      </c>
      <c r="C7" s="35"/>
      <c r="D7" s="35"/>
      <c r="E7" s="35"/>
      <c r="F7" s="35"/>
      <c r="G7" s="49"/>
    </row>
    <row r="8" spans="2:7" x14ac:dyDescent="0.25">
      <c r="B8" s="37" t="s">
        <v>48</v>
      </c>
      <c r="C8" s="35"/>
      <c r="D8" s="35"/>
      <c r="E8" s="35"/>
      <c r="F8" s="35"/>
    </row>
    <row r="9" spans="2:7" x14ac:dyDescent="0.25">
      <c r="B9" s="38" t="s">
        <v>38</v>
      </c>
      <c r="C9" s="34">
        <f t="shared" ref="C9" si="3">SUM(C10:C13)</f>
        <v>52907</v>
      </c>
      <c r="D9" s="34">
        <f t="shared" ref="D9" si="4">SUM(D10:D13)</f>
        <v>47899</v>
      </c>
      <c r="E9" s="34">
        <f>SUM(E10:E13)</f>
        <v>1611</v>
      </c>
      <c r="F9" s="34">
        <f t="shared" ref="F9" si="5">SUM(F10:F13)</f>
        <v>66233</v>
      </c>
    </row>
    <row r="10" spans="2:7" x14ac:dyDescent="0.25">
      <c r="B10" s="37" t="s">
        <v>36</v>
      </c>
      <c r="C10" s="37"/>
      <c r="D10" s="37"/>
      <c r="E10" s="37"/>
      <c r="F10" s="37">
        <v>1113</v>
      </c>
    </row>
    <row r="11" spans="2:7" x14ac:dyDescent="0.25">
      <c r="B11" s="37" t="s">
        <v>35</v>
      </c>
      <c r="C11" s="37"/>
      <c r="D11" s="37"/>
      <c r="E11" s="37"/>
      <c r="F11" s="37">
        <v>0</v>
      </c>
    </row>
    <row r="12" spans="2:7" x14ac:dyDescent="0.25">
      <c r="B12" s="37" t="s">
        <v>34</v>
      </c>
      <c r="C12" s="37">
        <v>47833</v>
      </c>
      <c r="D12" s="37">
        <v>43150</v>
      </c>
      <c r="E12" s="37">
        <v>1342</v>
      </c>
      <c r="F12" s="37">
        <v>59797</v>
      </c>
    </row>
    <row r="13" spans="2:7" x14ac:dyDescent="0.25">
      <c r="B13" s="37" t="s">
        <v>48</v>
      </c>
      <c r="C13" s="37">
        <v>5074</v>
      </c>
      <c r="D13" s="37">
        <v>4749</v>
      </c>
      <c r="E13" s="37">
        <v>269</v>
      </c>
      <c r="F13" s="37">
        <v>5323</v>
      </c>
    </row>
    <row r="14" spans="2:7" x14ac:dyDescent="0.25">
      <c r="B14" s="39" t="s">
        <v>39</v>
      </c>
      <c r="C14" s="34">
        <f t="shared" ref="C14:D14" si="6">SUM(C15:C18)</f>
        <v>52907</v>
      </c>
      <c r="D14" s="34">
        <f t="shared" si="6"/>
        <v>47899</v>
      </c>
      <c r="E14" s="34">
        <f>SUM(E15:E18)</f>
        <v>1611</v>
      </c>
      <c r="F14" s="34">
        <f t="shared" ref="F14" si="7">SUM(F15:F18)</f>
        <v>66233</v>
      </c>
    </row>
    <row r="15" spans="2:7" x14ac:dyDescent="0.25">
      <c r="B15" s="37" t="s">
        <v>36</v>
      </c>
      <c r="C15" s="35">
        <f t="shared" ref="C15:E18" si="8">C5+C10</f>
        <v>0</v>
      </c>
      <c r="D15" s="35">
        <f t="shared" si="8"/>
        <v>0</v>
      </c>
      <c r="E15" s="35">
        <f t="shared" si="8"/>
        <v>0</v>
      </c>
      <c r="F15" s="35">
        <f t="shared" ref="F15" si="9">F5+F10</f>
        <v>1113</v>
      </c>
    </row>
    <row r="16" spans="2:7" x14ac:dyDescent="0.25">
      <c r="B16" s="37" t="s">
        <v>35</v>
      </c>
      <c r="C16" s="35">
        <f t="shared" si="8"/>
        <v>0</v>
      </c>
      <c r="D16" s="35">
        <f t="shared" si="8"/>
        <v>0</v>
      </c>
      <c r="E16" s="35">
        <f t="shared" si="8"/>
        <v>0</v>
      </c>
      <c r="F16" s="35">
        <f t="shared" ref="F16" si="10">F6+F11</f>
        <v>0</v>
      </c>
    </row>
    <row r="17" spans="2:6" x14ac:dyDescent="0.25">
      <c r="B17" s="37" t="s">
        <v>34</v>
      </c>
      <c r="C17" s="35">
        <f>C7+C12</f>
        <v>47833</v>
      </c>
      <c r="D17" s="35">
        <f t="shared" si="8"/>
        <v>43150</v>
      </c>
      <c r="E17" s="35">
        <f t="shared" si="8"/>
        <v>1342</v>
      </c>
      <c r="F17" s="35">
        <f t="shared" ref="F17:F18" si="11">F7+F12</f>
        <v>59797</v>
      </c>
    </row>
    <row r="18" spans="2:6" x14ac:dyDescent="0.25">
      <c r="B18" s="37" t="s">
        <v>48</v>
      </c>
      <c r="C18" s="35">
        <f t="shared" si="8"/>
        <v>5074</v>
      </c>
      <c r="D18" s="35">
        <f t="shared" si="8"/>
        <v>4749</v>
      </c>
      <c r="E18" s="35">
        <f t="shared" si="8"/>
        <v>269</v>
      </c>
      <c r="F18" s="35">
        <f t="shared" si="11"/>
        <v>5323</v>
      </c>
    </row>
    <row r="19" spans="2:6" x14ac:dyDescent="0.25">
      <c r="D19" s="15"/>
    </row>
  </sheetData>
  <pageMargins left="0.7" right="0.7" top="0.75" bottom="0.75" header="0.3" footer="0.3"/>
  <pageSetup paperSize="9" orientation="portrait" r:id="rId1"/>
  <ignoredErrors>
    <ignoredError sqref="B5:B8 B10:B13 B15:B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5CD7-1CA3-4235-AAAD-2728833F1A4A}">
  <dimension ref="B2:Q55"/>
  <sheetViews>
    <sheetView showGridLines="0" topLeftCell="A28" zoomScale="85" zoomScaleNormal="85" workbookViewId="0">
      <selection activeCell="C14" sqref="C14"/>
    </sheetView>
  </sheetViews>
  <sheetFormatPr baseColWidth="10" defaultRowHeight="15" x14ac:dyDescent="0.25"/>
  <cols>
    <col min="1" max="1" width="5.28515625" customWidth="1"/>
    <col min="2" max="2" width="17.85546875" bestFit="1" customWidth="1"/>
    <col min="3" max="3" width="21.85546875" bestFit="1" customWidth="1"/>
    <col min="4" max="4" width="7.85546875" bestFit="1" customWidth="1"/>
    <col min="5" max="5" width="12.140625" bestFit="1" customWidth="1"/>
    <col min="6" max="6" width="12.5703125" bestFit="1" customWidth="1"/>
    <col min="7" max="7" width="12.140625" bestFit="1" customWidth="1"/>
    <col min="8" max="8" width="12.42578125" bestFit="1" customWidth="1"/>
    <col min="9" max="9" width="12.5703125" bestFit="1" customWidth="1"/>
    <col min="10" max="10" width="19.28515625" bestFit="1" customWidth="1"/>
    <col min="11" max="11" width="12.7109375" bestFit="1" customWidth="1"/>
    <col min="12" max="12" width="13.140625" bestFit="1" customWidth="1"/>
  </cols>
  <sheetData>
    <row r="2" spans="2:17" x14ac:dyDescent="0.25">
      <c r="B2" s="32" t="s">
        <v>47</v>
      </c>
      <c r="C2" s="53" t="s">
        <v>40</v>
      </c>
      <c r="D2" s="53" t="s">
        <v>41</v>
      </c>
      <c r="E2" s="42" t="s">
        <v>42</v>
      </c>
      <c r="G2" s="32" t="s">
        <v>47</v>
      </c>
      <c r="H2" s="53" t="s">
        <v>42</v>
      </c>
      <c r="I2" s="53" t="s">
        <v>43</v>
      </c>
      <c r="J2" s="53" t="s">
        <v>44</v>
      </c>
      <c r="K2" s="44" t="s">
        <v>42</v>
      </c>
      <c r="L2" s="44" t="s">
        <v>43</v>
      </c>
      <c r="M2" s="47" t="s">
        <v>65</v>
      </c>
      <c r="N2" s="47" t="s">
        <v>66</v>
      </c>
    </row>
    <row r="3" spans="2:17" x14ac:dyDescent="0.25">
      <c r="B3" s="30" t="s">
        <v>36</v>
      </c>
      <c r="C3" s="33">
        <v>4478</v>
      </c>
      <c r="D3" s="33">
        <v>4164</v>
      </c>
      <c r="E3" s="33">
        <f>K3</f>
        <v>207</v>
      </c>
      <c r="F3" s="17">
        <f>E3/C3</f>
        <v>4.6225993747208573E-2</v>
      </c>
      <c r="G3" s="30" t="s">
        <v>36</v>
      </c>
      <c r="H3" s="33">
        <v>62</v>
      </c>
      <c r="I3" s="33">
        <v>1280</v>
      </c>
      <c r="J3" s="33">
        <v>3136</v>
      </c>
      <c r="K3" s="48">
        <f>IF(J3=0,H3,ROUND(((H3/SUM(H3:I3))*J3)+H3,0))</f>
        <v>207</v>
      </c>
      <c r="L3" s="48">
        <f>SUM(H3:J3)-K3</f>
        <v>4271</v>
      </c>
      <c r="M3" s="48">
        <f t="shared" ref="M3:M4" si="0">K3-H3</f>
        <v>145</v>
      </c>
      <c r="N3" s="48">
        <f t="shared" ref="N3:N4" si="1">L3-I3</f>
        <v>2991</v>
      </c>
      <c r="Q3" s="15"/>
    </row>
    <row r="4" spans="2:17" x14ac:dyDescent="0.25">
      <c r="B4" s="30" t="s">
        <v>35</v>
      </c>
      <c r="C4" s="33">
        <v>27649</v>
      </c>
      <c r="D4" s="33">
        <v>27649</v>
      </c>
      <c r="E4" s="33">
        <f>K4</f>
        <v>967</v>
      </c>
      <c r="F4" s="17">
        <f t="shared" ref="F4:F6" si="2">E4/C4</f>
        <v>3.4974140113566497E-2</v>
      </c>
      <c r="G4" s="30" t="s">
        <v>35</v>
      </c>
      <c r="H4" s="33">
        <v>967</v>
      </c>
      <c r="I4" s="33">
        <v>26682</v>
      </c>
      <c r="J4" s="33">
        <v>0</v>
      </c>
      <c r="K4" s="48">
        <f>IF(J4=0,H4,ROUND(((H4/SUM(H4:I4))*J4)+H4,0))</f>
        <v>967</v>
      </c>
      <c r="L4" s="48">
        <f t="shared" ref="L4" si="3">SUM(H4:J4)-K4</f>
        <v>26682</v>
      </c>
      <c r="M4" s="48">
        <f t="shared" si="0"/>
        <v>0</v>
      </c>
      <c r="N4" s="48">
        <f t="shared" si="1"/>
        <v>0</v>
      </c>
    </row>
    <row r="5" spans="2:17" x14ac:dyDescent="0.25">
      <c r="B5" s="30" t="s">
        <v>34</v>
      </c>
      <c r="C5" s="33">
        <v>959030</v>
      </c>
      <c r="D5" s="33">
        <v>804210</v>
      </c>
      <c r="E5" s="33">
        <f t="shared" ref="E5:E6" si="4">K5</f>
        <v>24654</v>
      </c>
      <c r="F5" s="17">
        <f t="shared" si="2"/>
        <v>2.5707225008602442E-2</v>
      </c>
      <c r="G5" s="30" t="s">
        <v>34</v>
      </c>
      <c r="H5" s="33">
        <v>15186</v>
      </c>
      <c r="I5" s="33">
        <v>575551</v>
      </c>
      <c r="J5" s="33">
        <v>368293</v>
      </c>
      <c r="K5" s="48">
        <f>IF(J5=0,H5,ROUND(((H5/SUM(H5:I5))*J5)+H5,0))</f>
        <v>24654</v>
      </c>
      <c r="L5" s="48">
        <f>SUM(H5:J5)-K5</f>
        <v>934376</v>
      </c>
      <c r="M5" s="48">
        <f>K5-H5</f>
        <v>9468</v>
      </c>
      <c r="N5" s="48">
        <f>L5-I5</f>
        <v>358825</v>
      </c>
      <c r="Q5" s="15"/>
    </row>
    <row r="6" spans="2:17" x14ac:dyDescent="0.25">
      <c r="B6" s="30" t="s">
        <v>48</v>
      </c>
      <c r="C6" s="33">
        <v>32068</v>
      </c>
      <c r="D6" s="33">
        <v>29591</v>
      </c>
      <c r="E6" s="33">
        <f t="shared" si="4"/>
        <v>1025</v>
      </c>
      <c r="F6" s="17">
        <f t="shared" si="2"/>
        <v>3.1963327928152672E-2</v>
      </c>
      <c r="G6" s="30" t="s">
        <v>48</v>
      </c>
      <c r="H6" s="33">
        <v>616</v>
      </c>
      <c r="I6" s="33">
        <v>18649</v>
      </c>
      <c r="J6" s="33">
        <v>12803</v>
      </c>
      <c r="K6" s="48">
        <f>IF(J6=0,H6,ROUND(((H6/SUM(H6:I6))*J6)+H6,0))</f>
        <v>1025</v>
      </c>
      <c r="L6" s="48">
        <f>SUM(H6:J6)-K6</f>
        <v>31043</v>
      </c>
      <c r="M6" s="48">
        <f t="shared" ref="M6:N6" si="5">K6-H6</f>
        <v>409</v>
      </c>
      <c r="N6" s="48">
        <f t="shared" si="5"/>
        <v>12394</v>
      </c>
    </row>
    <row r="7" spans="2:17" x14ac:dyDescent="0.25">
      <c r="B7" s="30" t="s">
        <v>33</v>
      </c>
      <c r="C7" s="33">
        <v>1023225</v>
      </c>
      <c r="D7" s="33">
        <v>865614</v>
      </c>
      <c r="E7" s="43">
        <f>SUM(E3:E6)</f>
        <v>26853</v>
      </c>
      <c r="G7" s="30" t="s">
        <v>33</v>
      </c>
      <c r="H7" s="33">
        <v>16831</v>
      </c>
      <c r="I7" s="33">
        <v>622162</v>
      </c>
      <c r="J7" s="33">
        <v>384232</v>
      </c>
      <c r="K7" s="48">
        <f>SUM(K3:K6)</f>
        <v>26853</v>
      </c>
      <c r="L7" s="48">
        <f>SUM(L3:L6)</f>
        <v>996372</v>
      </c>
      <c r="M7" s="13"/>
      <c r="N7" s="13"/>
    </row>
    <row r="8" spans="2:17" x14ac:dyDescent="0.25">
      <c r="H8" s="15">
        <f>H3+M3</f>
        <v>207</v>
      </c>
      <c r="I8" s="15">
        <f>I3+N3</f>
        <v>4271</v>
      </c>
      <c r="J8" s="17">
        <f>H8/SUM(H8:I8)</f>
        <v>4.6225993747208573E-2</v>
      </c>
      <c r="M8" s="51">
        <v>20</v>
      </c>
      <c r="N8" s="50"/>
    </row>
    <row r="9" spans="2:17" x14ac:dyDescent="0.25">
      <c r="H9" s="15">
        <f t="shared" ref="H9:I9" si="6">H4+M4</f>
        <v>967</v>
      </c>
      <c r="I9" s="15">
        <f t="shared" si="6"/>
        <v>26682</v>
      </c>
      <c r="J9" s="17">
        <f t="shared" ref="J9" si="7">H9/SUM(H9:I9)</f>
        <v>3.4974140113566497E-2</v>
      </c>
      <c r="K9" s="49"/>
      <c r="M9" s="15">
        <f>+M5-M8</f>
        <v>9448</v>
      </c>
      <c r="N9" s="15">
        <f>+N5-N8</f>
        <v>358825</v>
      </c>
      <c r="Q9" s="15"/>
    </row>
    <row r="10" spans="2:17" x14ac:dyDescent="0.25">
      <c r="B10" s="20" t="s">
        <v>17</v>
      </c>
      <c r="C10" s="20" t="s">
        <v>46</v>
      </c>
      <c r="H10" s="15">
        <f>H5+M5</f>
        <v>24654</v>
      </c>
      <c r="I10" s="15">
        <f>I5+N5</f>
        <v>934376</v>
      </c>
      <c r="J10" s="17">
        <f>H10/SUM(H10:I10)</f>
        <v>2.5707225008602442E-2</v>
      </c>
      <c r="K10" s="31"/>
      <c r="L10" s="15"/>
      <c r="M10" s="50"/>
      <c r="N10" s="50"/>
    </row>
    <row r="11" spans="2:17" x14ac:dyDescent="0.25">
      <c r="B11" s="14" t="s">
        <v>34</v>
      </c>
      <c r="C11" s="46">
        <v>1564251</v>
      </c>
      <c r="D11" s="15"/>
      <c r="E11" t="s">
        <v>67</v>
      </c>
      <c r="L11" s="15"/>
      <c r="M11" s="50"/>
      <c r="N11" s="50"/>
    </row>
    <row r="12" spans="2:17" x14ac:dyDescent="0.25">
      <c r="B12" s="14" t="s">
        <v>36</v>
      </c>
      <c r="C12" s="46">
        <v>19707</v>
      </c>
      <c r="D12" s="15"/>
      <c r="K12" s="15"/>
      <c r="L12" s="15"/>
      <c r="M12" s="50"/>
      <c r="N12" s="50">
        <v>367213</v>
      </c>
    </row>
    <row r="13" spans="2:17" x14ac:dyDescent="0.25">
      <c r="B13" s="14" t="s">
        <v>35</v>
      </c>
      <c r="C13" s="46">
        <v>27839</v>
      </c>
      <c r="D13" s="15"/>
      <c r="L13">
        <v>319389</v>
      </c>
      <c r="M13" s="50"/>
      <c r="N13" s="15">
        <f>+N12+M9</f>
        <v>376661</v>
      </c>
    </row>
    <row r="14" spans="2:17" x14ac:dyDescent="0.25">
      <c r="B14" s="14" t="s">
        <v>48</v>
      </c>
      <c r="C14" s="46">
        <v>33847</v>
      </c>
      <c r="D14" s="15"/>
      <c r="E14" t="s">
        <v>68</v>
      </c>
      <c r="K14" s="15"/>
      <c r="L14" s="15">
        <f>+L13+M5</f>
        <v>328857</v>
      </c>
      <c r="M14" s="50"/>
      <c r="N14" s="50"/>
    </row>
    <row r="18" spans="2:13" x14ac:dyDescent="0.25">
      <c r="K18" s="50"/>
      <c r="M18" s="15"/>
    </row>
    <row r="19" spans="2:13" x14ac:dyDescent="0.25">
      <c r="B19" s="32" t="s">
        <v>40</v>
      </c>
      <c r="C19" s="32" t="s">
        <v>50</v>
      </c>
      <c r="K19" s="17"/>
    </row>
    <row r="20" spans="2:13" x14ac:dyDescent="0.25">
      <c r="B20" s="32" t="s">
        <v>47</v>
      </c>
      <c r="C20" s="53" t="s">
        <v>51</v>
      </c>
      <c r="D20" s="53" t="s">
        <v>49</v>
      </c>
      <c r="E20" t="s">
        <v>33</v>
      </c>
      <c r="K20" s="17"/>
    </row>
    <row r="21" spans="2:13" x14ac:dyDescent="0.25">
      <c r="B21" s="30" t="s">
        <v>36</v>
      </c>
      <c r="C21" s="33">
        <v>3136</v>
      </c>
      <c r="D21" s="33">
        <v>1342</v>
      </c>
      <c r="E21" s="33">
        <v>4478</v>
      </c>
    </row>
    <row r="22" spans="2:13" x14ac:dyDescent="0.25">
      <c r="B22" s="30" t="s">
        <v>35</v>
      </c>
      <c r="C22" s="33">
        <v>27649</v>
      </c>
      <c r="D22" s="33">
        <v>0</v>
      </c>
      <c r="E22" s="33">
        <v>27649</v>
      </c>
    </row>
    <row r="23" spans="2:13" x14ac:dyDescent="0.25">
      <c r="B23" s="30" t="s">
        <v>34</v>
      </c>
      <c r="C23" s="33">
        <v>656895</v>
      </c>
      <c r="D23" s="33">
        <v>302135</v>
      </c>
      <c r="E23" s="33">
        <v>959030</v>
      </c>
    </row>
    <row r="24" spans="2:13" x14ac:dyDescent="0.25">
      <c r="B24" s="30" t="s">
        <v>48</v>
      </c>
      <c r="C24" s="33">
        <v>22758</v>
      </c>
      <c r="D24" s="33">
        <v>9310</v>
      </c>
      <c r="E24" s="33">
        <v>32068</v>
      </c>
    </row>
    <row r="25" spans="2:13" x14ac:dyDescent="0.25">
      <c r="B25" s="30" t="s">
        <v>33</v>
      </c>
      <c r="C25" s="33">
        <v>710438</v>
      </c>
      <c r="D25" s="33">
        <v>312787</v>
      </c>
      <c r="E25" s="33">
        <v>1023225</v>
      </c>
    </row>
    <row r="26" spans="2:13" x14ac:dyDescent="0.25">
      <c r="B26" s="30"/>
      <c r="C26" s="33"/>
      <c r="D26" s="33"/>
      <c r="E26" s="33"/>
    </row>
    <row r="27" spans="2:13" x14ac:dyDescent="0.25">
      <c r="B27" s="32" t="s">
        <v>62</v>
      </c>
      <c r="C27" t="s">
        <v>34</v>
      </c>
    </row>
    <row r="29" spans="2:13" x14ac:dyDescent="0.25">
      <c r="B29" s="32" t="s">
        <v>40</v>
      </c>
      <c r="C29" s="32" t="s">
        <v>50</v>
      </c>
    </row>
    <row r="30" spans="2:13" x14ac:dyDescent="0.25">
      <c r="B30" s="32" t="s">
        <v>47</v>
      </c>
      <c r="C30" t="s">
        <v>51</v>
      </c>
      <c r="D30" t="s">
        <v>49</v>
      </c>
      <c r="E30" t="s">
        <v>33</v>
      </c>
    </row>
    <row r="31" spans="2:13" x14ac:dyDescent="0.25">
      <c r="B31" s="30" t="s">
        <v>53</v>
      </c>
      <c r="C31" s="33">
        <v>28833</v>
      </c>
      <c r="D31" s="33">
        <v>27028</v>
      </c>
      <c r="E31" s="33">
        <v>55861</v>
      </c>
    </row>
    <row r="32" spans="2:13" x14ac:dyDescent="0.25">
      <c r="B32" s="30" t="s">
        <v>54</v>
      </c>
      <c r="C32" s="33"/>
      <c r="D32" s="33">
        <v>0</v>
      </c>
      <c r="E32" s="33">
        <v>0</v>
      </c>
    </row>
    <row r="33" spans="2:5" x14ac:dyDescent="0.25">
      <c r="B33" s="30" t="s">
        <v>55</v>
      </c>
      <c r="C33" s="33">
        <v>119432</v>
      </c>
      <c r="D33" s="33">
        <v>53702</v>
      </c>
      <c r="E33" s="33">
        <v>173134</v>
      </c>
    </row>
    <row r="34" spans="2:5" x14ac:dyDescent="0.25">
      <c r="B34" s="30" t="s">
        <v>56</v>
      </c>
      <c r="C34" s="33">
        <v>299219</v>
      </c>
      <c r="D34" s="33">
        <v>131108</v>
      </c>
      <c r="E34" s="33">
        <v>430327</v>
      </c>
    </row>
    <row r="35" spans="2:5" x14ac:dyDescent="0.25">
      <c r="B35" s="30" t="s">
        <v>57</v>
      </c>
      <c r="C35" s="33">
        <v>41413</v>
      </c>
      <c r="D35" s="33">
        <v>18193</v>
      </c>
      <c r="E35" s="33">
        <v>59606</v>
      </c>
    </row>
    <row r="36" spans="2:5" x14ac:dyDescent="0.25">
      <c r="B36" s="30" t="s">
        <v>58</v>
      </c>
      <c r="C36" s="33">
        <v>20564</v>
      </c>
      <c r="D36" s="33">
        <v>14764</v>
      </c>
      <c r="E36" s="33">
        <v>35328</v>
      </c>
    </row>
    <row r="37" spans="2:5" x14ac:dyDescent="0.25">
      <c r="B37" s="30" t="s">
        <v>52</v>
      </c>
      <c r="C37" s="33">
        <v>96816</v>
      </c>
      <c r="D37" s="33">
        <v>39718</v>
      </c>
      <c r="E37" s="33">
        <v>136534</v>
      </c>
    </row>
    <row r="38" spans="2:5" x14ac:dyDescent="0.25">
      <c r="B38" s="30" t="s">
        <v>59</v>
      </c>
      <c r="C38" s="33">
        <v>10454</v>
      </c>
      <c r="D38" s="33">
        <v>4319</v>
      </c>
      <c r="E38" s="33">
        <v>14773</v>
      </c>
    </row>
    <row r="39" spans="2:5" x14ac:dyDescent="0.25">
      <c r="B39" s="30" t="s">
        <v>60</v>
      </c>
      <c r="C39" s="33">
        <v>46</v>
      </c>
      <c r="D39" s="33">
        <v>53</v>
      </c>
      <c r="E39" s="33">
        <v>99</v>
      </c>
    </row>
    <row r="40" spans="2:5" x14ac:dyDescent="0.25">
      <c r="B40" s="30" t="s">
        <v>61</v>
      </c>
      <c r="C40" s="33">
        <v>502</v>
      </c>
      <c r="D40" s="33"/>
      <c r="E40" s="33">
        <v>502</v>
      </c>
    </row>
    <row r="41" spans="2:5" x14ac:dyDescent="0.25">
      <c r="B41" s="30" t="s">
        <v>63</v>
      </c>
      <c r="C41" s="33">
        <v>276</v>
      </c>
      <c r="D41" s="33"/>
      <c r="E41" s="33">
        <v>276</v>
      </c>
    </row>
    <row r="42" spans="2:5" x14ac:dyDescent="0.25">
      <c r="B42" s="30" t="s">
        <v>64</v>
      </c>
      <c r="C42" s="33">
        <v>25</v>
      </c>
      <c r="D42" s="33">
        <v>0</v>
      </c>
      <c r="E42" s="33">
        <v>25</v>
      </c>
    </row>
    <row r="43" spans="2:5" x14ac:dyDescent="0.25">
      <c r="B43" s="30" t="s">
        <v>69</v>
      </c>
      <c r="C43" s="33">
        <v>27372</v>
      </c>
      <c r="D43" s="33">
        <v>11507</v>
      </c>
      <c r="E43" s="33">
        <v>38879</v>
      </c>
    </row>
    <row r="44" spans="2:5" x14ac:dyDescent="0.25">
      <c r="B44" s="30" t="s">
        <v>70</v>
      </c>
      <c r="C44" s="33">
        <v>5929</v>
      </c>
      <c r="D44" s="33"/>
      <c r="E44" s="33">
        <v>5929</v>
      </c>
    </row>
    <row r="45" spans="2:5" x14ac:dyDescent="0.25">
      <c r="B45" s="30" t="s">
        <v>72</v>
      </c>
      <c r="C45" s="33">
        <v>1992</v>
      </c>
      <c r="D45" s="33">
        <v>2</v>
      </c>
      <c r="E45" s="33">
        <v>1994</v>
      </c>
    </row>
    <row r="46" spans="2:5" x14ac:dyDescent="0.25">
      <c r="B46" s="30" t="s">
        <v>73</v>
      </c>
      <c r="C46" s="33">
        <v>4022</v>
      </c>
      <c r="D46" s="33">
        <v>1741</v>
      </c>
      <c r="E46" s="33">
        <v>5763</v>
      </c>
    </row>
    <row r="47" spans="2:5" x14ac:dyDescent="0.25">
      <c r="B47" s="30" t="s">
        <v>33</v>
      </c>
      <c r="C47" s="33">
        <v>656895</v>
      </c>
      <c r="D47" s="33">
        <v>302135</v>
      </c>
      <c r="E47" s="33">
        <v>959030</v>
      </c>
    </row>
    <row r="51" spans="2:5" x14ac:dyDescent="0.25">
      <c r="B51" s="32" t="s">
        <v>47</v>
      </c>
      <c r="C51" t="s">
        <v>71</v>
      </c>
      <c r="D51" s="53" t="s">
        <v>40</v>
      </c>
      <c r="E51" s="53" t="s">
        <v>41</v>
      </c>
    </row>
    <row r="52" spans="2:5" x14ac:dyDescent="0.25">
      <c r="B52" s="30" t="s">
        <v>34</v>
      </c>
      <c r="C52" s="52">
        <v>985444</v>
      </c>
      <c r="D52" s="33">
        <v>959030</v>
      </c>
      <c r="E52" s="33">
        <v>804210</v>
      </c>
    </row>
    <row r="53" spans="2:5" x14ac:dyDescent="0.25">
      <c r="B53" s="30" t="s">
        <v>35</v>
      </c>
      <c r="C53" s="52">
        <v>27839</v>
      </c>
      <c r="D53" s="33">
        <v>27649</v>
      </c>
      <c r="E53" s="33">
        <v>27649</v>
      </c>
    </row>
    <row r="54" spans="2:5" x14ac:dyDescent="0.25">
      <c r="B54" s="30" t="s">
        <v>36</v>
      </c>
      <c r="C54" s="52">
        <v>4670</v>
      </c>
      <c r="D54" s="33">
        <v>4478</v>
      </c>
      <c r="E54" s="33">
        <v>4164</v>
      </c>
    </row>
    <row r="55" spans="2:5" x14ac:dyDescent="0.25">
      <c r="B55" s="30" t="s">
        <v>33</v>
      </c>
      <c r="C55" s="52">
        <v>1017953</v>
      </c>
      <c r="D55" s="33">
        <v>991157</v>
      </c>
      <c r="E55" s="33">
        <v>836023</v>
      </c>
    </row>
  </sheetData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s q m i d = " 5 b f 5 1 3 4 b - a 2 1 e - 4 2 6 0 - a b 0 5 - 6 3 8 a 0 2 4 6 e 0 a 8 "   x m l n s = " h t t p : / / s c h e m a s . m i c r o s o f t . c o m / D a t a M a s h u p " > A A A A A F 0 G A A B Q S w M E F A A C A A g A 2 Q J v V E z F i C u k A A A A 9 g A A A B I A H A B D b 2 5 m a W c v U G F j a 2 F n Z S 5 4 b W w g o h g A K K A U A A A A A A A A A A A A A A A A A A A A A A A A A A A A h Y 9 B D o I w F E S v Q r q n L W i M I Z + y M O 4 k I T E x b p v 6 h U Y o h h b L 3 V x 4 J K 8 g R l F 3 L u f N W 8 z c r z f I h q Y O L t h Z 3 Z q U R J S T A I 1 q D 9 q U K e n d M V y S T E A h 1 U m W G I y y s c l g D y m p n D s n j H n v q Z / R t i t Z z H n E 9 v l m q y p s J P n I + r 8 c a m O d N A q J g N 1 r j I h p x D l d z M d N w C Y I u T Z f I R 6 7 Z / s D Y d X X r u 9 Q o A 2 L N b A p A n t / E A 9 Q S w M E F A A C A A g A 2 Q J v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k C b 1 S G Z K R P V w M A A E A b A A A T A B w A R m 9 y b X V s Y X M v U 2 V j d G l v b j E u b S C i G A A o o B Q A A A A A A A A A A A A A A A A A A A A A A A A A A A D t W V 9 v 2 k A M f 0 f i O 1 j Z Q 0 B K K 6 C P L Z O u y U F P u 9 y l d w d d N U 0 o o 2 k b C V G J 0 k l 7 3 G f Y R + o X m 0 M S C P 9 G U e n U T Y k Q I b b P P 5 / t 2 N b x G A 2 n 8 c M Y d H p v n l Y r 1 c r j f T i J b i C g S k t B N L R h F E 2 r F c B L T u K 7 a I w U O Q m H o + j Y C 6 f h t / A x q l n B l e b + 8 Z V U 3 L M c + H I R R 5 N w M r y P h + F I h N / j u z D R 3 5 5 O n i I H L p + i y Y + 2 p S m n r g H R 8 x G K S U 8 6 f f f C J T y 5 B Z w Y 0 p H K J w N N u z 4 V h r h M C g e Q p 6 n q M 3 x y P t R G t 3 W X a A p w d U E F b F 8 H T E D N Z s J Q J a i Z b 8 1 2 Y J 0 I x q N 2 H U y i c c O S G S j M r h e B m g 6 z n e R 7 S W 9 C 3 V e T x x T 6 S 6 K r g P q B o j r d Q I E 8 N z K H W f D 2 R j v n 8 r J H p V 5 X m n F S j U d H e + g M p D Y B 6 a L 9 n B m K b p k T E K T D O P E k c E 5 I k a O o k P 1 M R 1 8 t r V G 0 T 0 X C Q a r / / F P P K c + / B E g l i 8 L 4 O A t A c T 2 a y o S E a / A Y 8 Y k w O 7 j Z e p c I w t d 3 0 F H E T W w h P s N N L 2 F z J i j m F f H Y T I B T / W c u k C D Y 4 o I V z o a 1 R y A K 7 r Q B l p 0 w j 2 J O L C Y G w L 5 Z U k b 0 r 0 d 0 J Z 6 r H k F b P a J 3 7 7 s g 6 U q B A t 3 E z + S l C t a l s n j M W W u J t j n D e g F u r V Y o 6 / U s s x T N X O V y 4 m M d a j Z a C d w G M n y S A s s c W U B m Q s m S F + A J a V 6 D S Y S 3 + z 3 J V G Q R y 5 4 y x 6 7 a v f x K U o 4 N z p Z G S W 0 D u h Y s K z f d s g o 9 c H l 3 W 6 x J n Q u b u 4 a z s c X k x j U b J 7 l h b x a 4 R H S R I Y d v 6 t N 7 n F 7 s 5 s m J n b m 1 2 T r J n T q r A r l H l + q h K 3 v C 1 J p 1 F E L r 2 T n D 9 M 4 F d c + v L d y f D D D 4 M l F t i E d w T L I 1 s 9 O t N V P A R g K W K C I G f + y p K E k 0 n J b M w J W c w F k b W o 0 d y g d n r c a e A D O G M n S A Z d v P e A R r A 9 b G z W C p N C r W U h 0 A y + V s J 1 g m c w A 0 8 Q D x T T S e x r c 4 q d 4 8 b E E V c s A 8 R G Q d 5 m I J t q w s R z p K + k A / B + 6 A i c 5 x T 3 o D T F X B c g C d i q F V i s L a t Z h 7 0 0 R u N V r 4 s X G i K l w z D Y n x 5 Z h b j r n l U P Q G Y 2 4 Z 1 / c c 1 3 9 2 2 C 3 H 3 N e O u W c f 8 8 d U r q t k L 4 D z 6 / 0 O j M r z o r K R l g X 3 4 I 2 0 P C d 6 9 5 H 8 H 1 p n e V z 0 + j 5 a H h E d 5 o j I + l q v V u J x 8 Y + w 0 9 9 Q S w E C L Q A U A A I A C A D Z A m 9 U T M W I K 6 Q A A A D 2 A A A A E g A A A A A A A A A A A A A A A A A A A A A A Q 2 9 u Z m l n L 1 B h Y 2 t h Z 2 U u e G 1 s U E s B A i 0 A F A A C A A g A 2 Q J v V A / K 6 a u k A A A A 6 Q A A A B M A A A A A A A A A A A A A A A A A 8 A A A A F t D b 2 5 0 Z W 5 0 X 1 R 5 c G V z X S 5 4 b W x Q S w E C L Q A U A A I A C A D Z A m 9 U h m S k T 1 c D A A B A G w A A E w A A A A A A A A A A A A A A A A D h A Q A A R m 9 y b X V s Y X M v U 2 V j d G l v b j E u b V B L B Q Y A A A A A A w A D A M I A A A C F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3 D Q A A A A A A A J U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V S U 0 9 O Q V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l B p d m 9 0 T 2 J q Z W N 0 T m F t Z S I g V m F s d W U 9 I n N U Q U J f U G V y c 2 9 u Y X M h V G F i b G F E a W 7 D o W 1 p Y 2 E 2 I i A v P j x F b n R y e S B U e X B l P S J G a W x s Z W R D b 2 1 w b G V 0 Z V J l c 3 V s d F R v V 2 9 y a 3 N o Z W V 0 I i B W Y W x 1 Z T 0 i b D A i I C 8 + P E V u d H J 5 I F R 5 c G U 9 I l F 1 Z X J 5 S U Q i I F Z h b H V l P S J z M T Z i M 2 V i M j Y t Z T h j N S 0 0 Z m Y 3 L T k 3 Z T k t Y z B m M T A 4 N T Y z N T k 1 I i A v P j x F b n R y e S B U e X B l P S J M b 2 F k Z W R U b 0 F u Y W x 5 c 2 l z U 2 V y d m l j Z X M i I F Z h b H V l P S J s M C I g L z 4 8 R W 5 0 c n k g V H l w Z T 0 i R m l s b E x h c 3 R V c G R h d G V k I i B W Y W x 1 Z T 0 i Z D I w M j I t M D M t M T V U M D U 6 M j I 6 N T E u M z M x O T A w M l o i I C 8 + P E V u d H J 5 I F R 5 c G U 9 I k Z p b G x D b 2 x 1 b W 5 U e X B l c y I g V m F s d W U 9 I n N E d 1 l H Q m d Z R 0 R 3 O F B E d z h Q I i A v P j x F b n R y e S B U e X B l P S J G a W x s Q 2 9 s d W 1 u T m F t Z X M i I F Z h b H V l P S J z W y Z x d W 9 0 O 0 5 V T V B F U k l P R E 8 m c X V v d D s s J n F 1 b 3 Q 7 V k N I Q 0 F M J n F 1 b 3 Q 7 L C Z x d W 9 0 O 1 Z D S F B M Q V R B R k 9 S T U F f U 0 V H T U V O V E F D S U 9 O J n F 1 b 3 Q 7 L C Z x d W 9 0 O 1 Z D S F N F U l Z J Q 0 l P J n F 1 b 3 Q 7 L C Z x d W 9 0 O 1 N F U l Z J Q 0 l P J n F 1 b 3 Q 7 L C Z x d W 9 0 O 0 N B T k F M J n F 1 b 3 Q 7 L C Z x d W 9 0 O 1 J F Q 0 l C S U R B U y Z x d W 9 0 O y w m c X V v d D t B V E V O R E l E Q V M m c X V v d D s s J n F 1 b 3 Q 7 Q V R F T k R J R E F T X 1 x 1 M D A z Y z I w J n F 1 b 3 Q 7 L C Z x d W 9 0 O 0 N P U l R F X 0 F T R V N P U i Z x d W 9 0 O y w m c X V v d D t D T 1 J U R V 9 D T E l F T l R F J n F 1 b 3 Q 7 L C Z x d W 9 0 O 0 5 P X 0 l E R U 5 U S U Z J Q 0 F E T y Z x d W 9 0 O 1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Y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V S U 0 9 O Q V M v T 3 J p Z 2 V u L n t O V U 1 Q R V J J T 0 R P L D B 9 J n F 1 b 3 Q 7 L C Z x d W 9 0 O 1 N l Y 3 R p b 2 4 x L 1 B F U l N P T k F T L 0 9 y a W d l b i 5 7 V k N I Q 0 F M L D F 9 J n F 1 b 3 Q 7 L C Z x d W 9 0 O 1 N l Y 3 R p b 2 4 x L 1 B F U l N P T k F T L 0 9 y a W d l b i 5 7 V k N I U E x B V E F G T 1 J N Q V 9 T R U d N R U 5 U Q U N J T 0 4 s M n 0 m c X V v d D s s J n F 1 b 3 Q 7 U 2 V j d G l v b j E v U E V S U 0 9 O Q V M v T 3 J p Z 2 V u L n t W Q 0 h T R V J W S U N J T y w z f S Z x d W 9 0 O y w m c X V v d D t T Z W N 0 a W 9 u M S 9 Q R V J T T 0 5 B U y 9 P c m l n Z W 4 u e 1 N F U l Z J Q 0 l P L D R 9 J n F 1 b 3 Q 7 L C Z x d W 9 0 O 1 N l Y 3 R p b 2 4 x L 1 B F U l N P T k F T L 0 9 y a W d l b i 5 7 Q 0 F O Q U w s N X 0 m c X V v d D s s J n F 1 b 3 Q 7 U 2 V j d G l v b j E v U E V S U 0 9 O Q V M v T 3 J p Z 2 V u L n t S R U N J Q k l E Q V M s N n 0 m c X V v d D s s J n F 1 b 3 Q 7 U 2 V j d G l v b j E v U E V S U 0 9 O Q V M v T 3 J p Z 2 V u L n t B V E V O R E l E Q V M s N 3 0 m c X V v d D s s J n F 1 b 3 Q 7 U 2 V j d G l v b j E v U E V S U 0 9 O Q V M v T 3 J p Z 2 V u L n t B V E V O R E l E Q V N f X H U w M D N j M j A s O H 0 m c X V v d D s s J n F 1 b 3 Q 7 U 2 V j d G l v b j E v U E V S U 0 9 O Q V M v T 3 J p Z 2 V u L n t D T 1 J U R V 9 B U 0 V T T 1 I s O X 0 m c X V v d D s s J n F 1 b 3 Q 7 U 2 V j d G l v b j E v U E V S U 0 9 O Q V M v T 3 J p Z 2 V u L n t D T 1 J U R V 9 D T E l F T l R F L D E w f S Z x d W 9 0 O y w m c X V v d D t T Z W N 0 a W 9 u M S 9 Q R V J T T 0 5 B U y 9 P c m l n Z W 4 u e 0 5 P X 0 l E R U 5 U S U Z J Q 0 F E T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F U l N P T k F T L 0 9 y a W d l b i 5 7 T l V N U E V S S U 9 E T y w w f S Z x d W 9 0 O y w m c X V v d D t T Z W N 0 a W 9 u M S 9 Q R V J T T 0 5 B U y 9 P c m l n Z W 4 u e 1 Z D S E N B T C w x f S Z x d W 9 0 O y w m c X V v d D t T Z W N 0 a W 9 u M S 9 Q R V J T T 0 5 B U y 9 P c m l n Z W 4 u e 1 Z D S F B M Q V R B R k 9 S T U F f U 0 V H T U V O V E F D S U 9 O L D J 9 J n F 1 b 3 Q 7 L C Z x d W 9 0 O 1 N l Y 3 R p b 2 4 x L 1 B F U l N P T k F T L 0 9 y a W d l b i 5 7 V k N I U 0 V S V k l D S U 8 s M 3 0 m c X V v d D s s J n F 1 b 3 Q 7 U 2 V j d G l v b j E v U E V S U 0 9 O Q V M v T 3 J p Z 2 V u L n t T R V J W S U N J T y w 0 f S Z x d W 9 0 O y w m c X V v d D t T Z W N 0 a W 9 u M S 9 Q R V J T T 0 5 B U y 9 P c m l n Z W 4 u e 0 N B T k F M L D V 9 J n F 1 b 3 Q 7 L C Z x d W 9 0 O 1 N l Y 3 R p b 2 4 x L 1 B F U l N P T k F T L 0 9 y a W d l b i 5 7 U k V D S U J J R E F T L D Z 9 J n F 1 b 3 Q 7 L C Z x d W 9 0 O 1 N l Y 3 R p b 2 4 x L 1 B F U l N P T k F T L 0 9 y a W d l b i 5 7 Q V R F T k R J R E F T L D d 9 J n F 1 b 3 Q 7 L C Z x d W 9 0 O 1 N l Y 3 R p b 2 4 x L 1 B F U l N P T k F T L 0 9 y a W d l b i 5 7 Q V R F T k R J R E F T X 1 x 1 M D A z Y z I w L D h 9 J n F 1 b 3 Q 7 L C Z x d W 9 0 O 1 N l Y 3 R p b 2 4 x L 1 B F U l N P T k F T L 0 9 y a W d l b i 5 7 Q 0 9 S V E V f Q V N F U 0 9 S L D l 9 J n F 1 b 3 Q 7 L C Z x d W 9 0 O 1 N l Y 3 R p b 2 4 x L 1 B F U l N P T k F T L 0 9 y a W d l b i 5 7 Q 0 9 S V E V f Q 0 x J R U 5 U R S w x M H 0 m c X V v d D s s J n F 1 b 3 Q 7 U 2 V j d G l v b j E v U E V S U 0 9 O Q V M v T 3 J p Z 2 V u L n t O T 1 9 J R E V O V E l G S U N B R E 8 s M T F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B F U l N P T k F T L 0 9 y a W d l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m L Q V r J T 2 K R q 0 + j 3 M k Z o t 8 A A A A A A I A A A A A A A N m A A D A A A A A E A A A A F i E B 2 I / U G x b H H e + G F 4 v / 5 Q A A A A A B I A A A K A A A A A Q A A A A i a V / X Z p 2 l J 7 h s e N f 7 A R i n l A A A A B I x q Y N / L x p A X 9 Y H C W u 9 e / M 8 g Q M s f f 6 G / h E Y / 8 U R V p Y r J 4 J U / t b R A f 9 8 O 7 H a d K O d T J 1 5 u B h s b Z Q W / 0 4 1 3 4 C 9 T N 3 v f G S + 6 J 6 8 J D A g c s 2 b o k d U R Q A A A C T w L L d m a m g y K S B L h u m + L R v E s 6 q J w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6" ma:contentTypeDescription="Crear nuevo documento." ma:contentTypeScope="" ma:versionID="dc52ee8a7d8e4c3f65173e68fe2f496b">
  <xsd:schema xmlns:xsd="http://www.w3.org/2001/XMLSchema" xmlns:xs="http://www.w3.org/2001/XMLSchema" xmlns:p="http://schemas.microsoft.com/office/2006/metadata/properties" xmlns:ns2="87c58f6d-7681-40ae-805e-9e0c5da34b34" xmlns:ns3="0207309e-8b61-4033-ad7d-bc1674d1fc83" targetNamespace="http://schemas.microsoft.com/office/2006/metadata/properties" ma:root="true" ma:fieldsID="ee0ba9138e6e7c080d031deabe659985" ns2:_="" ns3:_="">
    <xsd:import namespace="87c58f6d-7681-40ae-805e-9e0c5da34b34"/>
    <xsd:import namespace="0207309e-8b61-4033-ad7d-bc1674d1f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7309e-8b61-4033-ad7d-bc1674d1f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6AC00-0364-41F7-BDDB-4DE8BC2A6C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72D0C4-2850-43B8-99D9-160D0D4E3E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46A4FD-B469-4214-B923-48541D35109D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026FB6C7-C807-4D5E-9DF1-FC290A6F6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58f6d-7681-40ae-805e-9e0c5da34b34"/>
    <ds:schemaRef ds:uri="0207309e-8b61-4033-ad7d-bc1674d1f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Anexo F (CSA)</vt:lpstr>
      <vt:lpstr>Anexo G (TEAP)</vt:lpstr>
      <vt:lpstr>Anexo H (DAP)</vt:lpstr>
      <vt:lpstr>Anexo I (CAT)</vt:lpstr>
      <vt:lpstr>Anexo J (AVH)</vt:lpstr>
      <vt:lpstr>Per + Emp</vt:lpstr>
      <vt:lpstr>TAB_Personas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ubenitest</dc:creator>
  <cp:lastModifiedBy>Leonardo Paolo Velásquez Alfaro</cp:lastModifiedBy>
  <dcterms:created xsi:type="dcterms:W3CDTF">2013-11-15T20:02:00Z</dcterms:created>
  <dcterms:modified xsi:type="dcterms:W3CDTF">2022-05-30T17:10:55Z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0x01010094A983BEA7435549AA5D870022B1A98D</vt:lpwstr>
  </property>
</Properties>
</file>